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90" windowHeight="7755"/>
  </bookViews>
  <sheets>
    <sheet name="DIMENSI" sheetId="1" r:id="rId1"/>
    <sheet name="MASTER" sheetId="2" r:id="rId2"/>
    <sheet name="TRANSAKSI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42" i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K26" i="1"/>
  <c r="K27" i="1"/>
  <c r="K28" i="1"/>
  <c r="K29" i="1"/>
  <c r="K30" i="1"/>
  <c r="K31" i="1"/>
  <c r="K32" i="1"/>
  <c r="K34" i="1"/>
  <c r="K35" i="1"/>
  <c r="K36" i="1"/>
  <c r="K37" i="1"/>
  <c r="K38" i="1"/>
  <c r="K39" i="1"/>
  <c r="K40" i="1"/>
  <c r="K41" i="1"/>
  <c r="K4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G42" i="1"/>
  <c r="G27" i="1"/>
  <c r="G28" i="1"/>
  <c r="G29" i="1"/>
  <c r="G30" i="1"/>
  <c r="G31" i="1"/>
  <c r="G32" i="1"/>
  <c r="G33" i="1"/>
  <c r="K33" i="1" s="1"/>
  <c r="G34" i="1"/>
  <c r="G35" i="1"/>
  <c r="G36" i="1"/>
  <c r="G37" i="1"/>
  <c r="G38" i="1"/>
  <c r="G39" i="1"/>
  <c r="G40" i="1"/>
  <c r="G41" i="1"/>
  <c r="G26" i="1"/>
  <c r="J33" i="1" l="1"/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5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M27" i="2"/>
  <c r="L27" i="2"/>
  <c r="K27" i="2"/>
  <c r="M26" i="2"/>
  <c r="L26" i="2"/>
  <c r="K26" i="2"/>
  <c r="M25" i="2"/>
  <c r="L25" i="2"/>
  <c r="K25" i="2"/>
  <c r="M24" i="2"/>
  <c r="L24" i="2"/>
  <c r="K24" i="2"/>
  <c r="M23" i="2"/>
  <c r="L23" i="2"/>
  <c r="M22" i="2"/>
  <c r="L22" i="2"/>
  <c r="M21" i="2"/>
  <c r="L21" i="2"/>
  <c r="M20" i="2"/>
  <c r="L20" i="2"/>
  <c r="M19" i="2"/>
  <c r="L19" i="2"/>
  <c r="M18" i="2"/>
  <c r="L18" i="2"/>
  <c r="K18" i="2"/>
  <c r="J18" i="2"/>
  <c r="M17" i="2"/>
  <c r="L17" i="2"/>
  <c r="K17" i="2"/>
  <c r="J17" i="2"/>
  <c r="M16" i="2"/>
  <c r="L16" i="2"/>
  <c r="K16" i="2"/>
  <c r="J16" i="2"/>
  <c r="M15" i="2"/>
  <c r="L15" i="2"/>
  <c r="K15" i="2"/>
  <c r="J15" i="2"/>
  <c r="M14" i="2"/>
  <c r="L14" i="2"/>
  <c r="K14" i="2"/>
  <c r="J14" i="2"/>
  <c r="M13" i="2"/>
  <c r="L13" i="2"/>
  <c r="K13" i="2"/>
  <c r="J13" i="2"/>
  <c r="M12" i="2"/>
  <c r="L12" i="2"/>
  <c r="J12" i="2"/>
  <c r="M11" i="2"/>
  <c r="L11" i="2"/>
  <c r="J11" i="2"/>
  <c r="M10" i="2"/>
  <c r="L10" i="2"/>
  <c r="J10" i="2"/>
  <c r="M9" i="2"/>
  <c r="L9" i="2"/>
  <c r="J9" i="2"/>
  <c r="M8" i="2"/>
  <c r="L8" i="2"/>
  <c r="J8" i="2"/>
  <c r="M7" i="2"/>
  <c r="L7" i="2"/>
  <c r="J7" i="2"/>
  <c r="M6" i="2"/>
  <c r="L6" i="2"/>
  <c r="J6" i="2"/>
  <c r="M5" i="2"/>
  <c r="L5" i="2"/>
  <c r="J5" i="2"/>
  <c r="N6" i="2" l="1"/>
  <c r="G15" i="3" s="1"/>
  <c r="H15" i="3" s="1"/>
  <c r="N8" i="2"/>
  <c r="G17" i="3" s="1"/>
  <c r="H17" i="3" s="1"/>
  <c r="N10" i="2"/>
  <c r="N12" i="2"/>
  <c r="G21" i="3" s="1"/>
  <c r="H21" i="3" s="1"/>
  <c r="N13" i="2"/>
  <c r="G22" i="3" s="1"/>
  <c r="H22" i="3" s="1"/>
  <c r="N14" i="2"/>
  <c r="G23" i="3" s="1"/>
  <c r="H23" i="3" s="1"/>
  <c r="N15" i="2"/>
  <c r="G24" i="3" s="1"/>
  <c r="H24" i="3" s="1"/>
  <c r="N16" i="2"/>
  <c r="G25" i="3" s="1"/>
  <c r="H25" i="3" s="1"/>
  <c r="N17" i="2"/>
  <c r="G26" i="3" s="1"/>
  <c r="H26" i="3" s="1"/>
  <c r="N18" i="2"/>
  <c r="G27" i="3" s="1"/>
  <c r="H27" i="3" s="1"/>
  <c r="N19" i="2"/>
  <c r="G5" i="3" s="1"/>
  <c r="H5" i="3" s="1"/>
  <c r="N20" i="2"/>
  <c r="G6" i="3" s="1"/>
  <c r="H6" i="3" s="1"/>
  <c r="N21" i="2"/>
  <c r="G11" i="3" s="1"/>
  <c r="H11" i="3" s="1"/>
  <c r="N22" i="2"/>
  <c r="G12" i="3" s="1"/>
  <c r="H12" i="3" s="1"/>
  <c r="N23" i="2"/>
  <c r="G13" i="3" s="1"/>
  <c r="H13" i="3" s="1"/>
  <c r="N24" i="2"/>
  <c r="G7" i="3" s="1"/>
  <c r="H7" i="3" s="1"/>
  <c r="N26" i="2"/>
  <c r="G9" i="3" s="1"/>
  <c r="H9" i="3" s="1"/>
  <c r="N5" i="2"/>
  <c r="G14" i="3" s="1"/>
  <c r="H14" i="3" s="1"/>
  <c r="N7" i="2"/>
  <c r="G16" i="3" s="1"/>
  <c r="H16" i="3" s="1"/>
  <c r="N9" i="2"/>
  <c r="N11" i="2"/>
  <c r="G20" i="3" s="1"/>
  <c r="H20" i="3" s="1"/>
  <c r="N25" i="2"/>
  <c r="G8" i="3" s="1"/>
  <c r="H8" i="3" s="1"/>
  <c r="N27" i="2"/>
  <c r="G10" i="3" s="1"/>
  <c r="H10" i="3" s="1"/>
  <c r="G18" i="3" l="1"/>
  <c r="H18" i="3" s="1"/>
  <c r="G19" i="3"/>
  <c r="H19" i="3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<sst xmlns="http://schemas.openxmlformats.org/spreadsheetml/2006/main" count="198" uniqueCount="83">
  <si>
    <t>Exhaust grille 500 x 50mm</t>
  </si>
  <si>
    <t>Exhaust grille 300 x 50mm</t>
  </si>
  <si>
    <t>Pipa Dia. 150</t>
  </si>
  <si>
    <t>Pipa Dia. 150mm</t>
  </si>
  <si>
    <t>Pipa Dia 80 mm</t>
  </si>
  <si>
    <t>Pipa Dia. 80 mm</t>
  </si>
  <si>
    <t>BS Pipa Dia 100mm</t>
  </si>
  <si>
    <t>Gate Valve  Dia  150mm</t>
  </si>
  <si>
    <t>Gate Valve  Dia  150 mm</t>
  </si>
  <si>
    <t>Ducting exhaust 400 X 1500mm</t>
  </si>
  <si>
    <t>m</t>
  </si>
  <si>
    <t>bh</t>
  </si>
  <si>
    <t>Gip Pipa Dia  250mm</t>
  </si>
  <si>
    <t>Exhaust grille 50 x 100mm</t>
  </si>
  <si>
    <t>Exhaust grille 1200 x 50mm</t>
  </si>
  <si>
    <t>Exhaust grille 1100 x 80  mm</t>
  </si>
  <si>
    <t>Gate Valve F    100 mm</t>
  </si>
  <si>
    <t>Check valve F    200</t>
  </si>
  <si>
    <t>NO</t>
  </si>
  <si>
    <t>URAIAN</t>
  </si>
  <si>
    <t>QTY</t>
  </si>
  <si>
    <t>UNIT</t>
  </si>
  <si>
    <t>BH</t>
  </si>
  <si>
    <t>M</t>
  </si>
  <si>
    <t>X</t>
  </si>
  <si>
    <t>Y</t>
  </si>
  <si>
    <t>UKURAN</t>
  </si>
  <si>
    <t>TARGET</t>
  </si>
  <si>
    <t>#</t>
  </si>
  <si>
    <t>KODE</t>
  </si>
  <si>
    <t>KATEGORI</t>
  </si>
  <si>
    <t>HARGA</t>
  </si>
  <si>
    <t>ISOLASI</t>
  </si>
  <si>
    <t>UPAH</t>
  </si>
  <si>
    <t>PROFIT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</si>
  <si>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</si>
  <si>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</si>
  <si>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</si>
  <si>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</si>
  <si>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</si>
  <si>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</si>
  <si>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</si>
  <si>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</si>
  <si>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</si>
  <si>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</si>
  <si>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</si>
  <si>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AHS-PIPA</t>
  </si>
  <si>
    <t>AHS-VALVE</t>
  </si>
  <si>
    <t>AHS-GRILLE</t>
  </si>
  <si>
    <t>AHS-DUCT</t>
  </si>
  <si>
    <t>HARGA SATUAN</t>
  </si>
  <si>
    <t>K</t>
  </si>
  <si>
    <t>SATUAN</t>
  </si>
  <si>
    <t>Check Valve 200</t>
  </si>
  <si>
    <t>Pipa Dia. 150 mm</t>
  </si>
  <si>
    <t>Bs Pipa Dia 100 mm</t>
  </si>
  <si>
    <t>Pvc Pipa Dia 100 mm</t>
  </si>
  <si>
    <t>Bh</t>
  </si>
  <si>
    <t>DIMENSI</t>
  </si>
  <si>
    <t>BARANG</t>
  </si>
  <si>
    <t>Exhaust Grille 50 x 100 mm</t>
  </si>
  <si>
    <t>Exhaust Grille 300 x 50 mm</t>
  </si>
  <si>
    <t>Exhaust Grille 1200 x 50 mm</t>
  </si>
  <si>
    <t>Exhaust Grille 1100 x 80 mm</t>
  </si>
  <si>
    <t>Exhaust Grille 500 x 50 mm</t>
  </si>
  <si>
    <t>Ducting Exhaust 400 x 1500 mm</t>
  </si>
  <si>
    <t>Ducting Exhaust 1200 x 1500 mm</t>
  </si>
  <si>
    <t>Ducting Exhaust 400 x 1200 mm</t>
  </si>
  <si>
    <t>Ducting Exhaust 700 x 1500 mm</t>
  </si>
  <si>
    <t>Gip Pipa Dia 250 mm</t>
  </si>
  <si>
    <t>Gate Valve Dia 150 mm</t>
  </si>
  <si>
    <t>Gate Valve 100 mm</t>
  </si>
  <si>
    <t>Strainer 100 mm</t>
  </si>
  <si>
    <t>Flexible Joint Dia 150 mm</t>
  </si>
  <si>
    <t>MATERIAL 
BANTU</t>
  </si>
  <si>
    <t>Kabel power Exhaust fan NYY 3 X 2,5mm2</t>
  </si>
  <si>
    <t>Exhaust grille 50x 100mm</t>
  </si>
  <si>
    <t>Exhaust grille 1200x 50mm</t>
  </si>
  <si>
    <t>Exhaust grille 1100x 80  mm</t>
  </si>
  <si>
    <t>Kabel power Exhaust fan NYY 3,0 X 2,5mm2</t>
  </si>
  <si>
    <t>KOLOM BANTU</t>
  </si>
  <si>
    <t>DENGAN TABEL BANTU</t>
  </si>
  <si>
    <t>TANPA TABEL BANTU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</si>
</sst>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Rp&quot;* #,##0_);_(&quot;Rp&quot;* \(#,##0\);_(&quot;Rp&quot;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8"/>
      <color theme="1"/>
      <name val="Consolas"/>
      <family val="3"/>
    </font>
    <font>
      <b/>
      <sz val="8"/>
      <color theme="0"/>
      <name val="Segoe UI"/>
      <family val="2"/>
    </font>
    <font>
      <b/>
      <sz val="8"/>
      <color theme="1"/>
      <name val="Consolas"/>
      <family val="3"/>
    </font>
    <font>
      <sz val="8"/>
      <color rgb="FFC00000"/>
      <name val="Consolas"/>
      <family val="3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8" tint="0.39997558519241921"/>
        <bgColor theme="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indent="1"/>
    </xf>
    <xf numFmtId="0" fontId="4" fillId="0" borderId="1" xfId="0" applyFont="1" applyBorder="1" applyAlignment="1">
      <alignment horizontal="left" vertical="center" indent="1"/>
    </xf>
    <xf numFmtId="0" fontId="3" fillId="4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indent="1"/>
    </xf>
    <xf numFmtId="0" fontId="4" fillId="3" borderId="2" xfId="0" applyFont="1" applyFill="1" applyBorder="1" applyAlignment="1">
      <alignment horizontal="right" vertical="center" indent="1"/>
    </xf>
    <xf numFmtId="0" fontId="3" fillId="5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 indent="1"/>
    </xf>
    <xf numFmtId="0" fontId="4" fillId="6" borderId="3" xfId="0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42" fontId="4" fillId="0" borderId="0" xfId="0" applyNumberFormat="1" applyFont="1" applyBorder="1" applyAlignment="1">
      <alignment vertical="center"/>
    </xf>
    <xf numFmtId="42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7" borderId="9" xfId="0" applyFont="1" applyFill="1" applyBorder="1" applyAlignment="1">
      <alignment horizontal="center" vertical="center"/>
    </xf>
    <xf numFmtId="42" fontId="4" fillId="0" borderId="0" xfId="1" applyNumberFormat="1" applyFont="1" applyBorder="1" applyAlignment="1">
      <alignment vertical="center"/>
    </xf>
    <xf numFmtId="0" fontId="5" fillId="8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6" borderId="4" xfId="0" applyFont="1" applyFill="1" applyBorder="1" applyAlignment="1">
      <alignment horizontal="left" vertical="center" indent="1"/>
    </xf>
    <xf numFmtId="0" fontId="4" fillId="6" borderId="5" xfId="0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numFmt numFmtId="32" formatCode="_(&quot;Rp&quot;* #,##0_);_(&quot;Rp&quot;* \(#,##0\);_(&quot;Rp&quot;* &quot;-&quot;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numFmt numFmtId="32" formatCode="_(&quot;Rp&quot;* #,##0_);_(&quot;Rp&quot;* \(#,##0\);_(&quot;Rp&quot;* &quot;-&quot;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0000"/>
        <name val="Consolas"/>
        <scheme val="none"/>
      </font>
      <numFmt numFmtId="32" formatCode="_(&quot;Rp&quot;* #,##0_);_(&quot;Rp&quot;* \(#,##0\);_(&quot;Rp&quot;* &quot;-&quot;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numFmt numFmtId="32" formatCode="_(&quot;Rp&quot;* #,##0_);_(&quot;Rp&quot;* \(#,##0\);_(&quot;Rp&quot;* &quot;-&quot;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numFmt numFmtId="32" formatCode="_(&quot;Rp&quot;* #,##0_);_(&quot;Rp&quot;* \(#,##0\);_(&quot;Rp&quot;* &quot;-&quot;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numFmt numFmtId="32" formatCode="_(&quot;Rp&quot;* #,##0_);_(&quot;Rp&quot;* \(#,##0\);_(&quot;Rp&quot;* &quot;-&quot;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numFmt numFmtId="32" formatCode="_(&quot;Rp&quot;* #,##0_);_(&quot;Rp&quot;* \(#,##0\);_(&quot;Rp&quot;* &quot;-&quot;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numFmt numFmtId="32" formatCode="_(&quot;Rp&quot;* #,##0_);_(&quot;Rp&quot;* \(#,##0\);_(&quot;Rp&quot;* &quot;-&quot;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numFmt numFmtId="0" formatCode="General"/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numFmt numFmtId="0" formatCode="General"/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onsolas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  <dxf>
      <fill>
        <patternFill>
          <bgColor theme="0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  <dxf>
      <fill>
        <patternFill>
          <bgColor rgb="FFE6EBF5"/>
        </patternFill>
      </fill>
    </dxf>
    <dxf>
      <font>
        <b/>
        <i val="0"/>
        <color auto="1"/>
      </font>
      <fill>
        <patternFill>
          <bgColor theme="8" tint="0.59996337778862885"/>
        </patternFill>
      </fill>
    </dxf>
    <dxf>
      <fill>
        <patternFill>
          <bgColor theme="0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</dxfs>
  <tableStyles count="2" defaultTableStyle="TableStyleMedium2" defaultPivotStyle="PivotStyleLight16">
    <tableStyle name="Table Style 1" pivot="0" count="3">
      <tableStyleElement type="wholeTable" dxfId="28"/>
      <tableStyleElement type="headerRow" dxfId="27"/>
      <tableStyleElement type="firstRowStripe" dxfId="26"/>
    </tableStyle>
    <tableStyle name="Table Style 2" pivot="0" count="3">
      <tableStyleElement type="wholeTable" dxfId="25"/>
      <tableStyleElement type="headerRow" dxfId="24"/>
      <tableStyleElement type="secondRowStripe" dxfId="23"/>
    </tableStyle>
  </tableStyles>
  <colors>
    <mruColors>
      <color rgb="FFE6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0</xdr:row>
      <xdr:rowOff>228600</xdr:rowOff>
    </xdr:from>
    <xdr:to>
      <xdr:col>17</xdr:col>
      <xdr:colOff>581025</xdr:colOff>
      <xdr:row>5</xdr:row>
      <xdr:rowOff>200025</xdr:rowOff>
    </xdr:to>
    <xdr:sp macro="" textlink="">
      <xdr:nvSpPr>
        <xdr:cNvPr id="3" name="Rectangle 2"/>
        <xdr:cNvSpPr/>
      </xdr:nvSpPr>
      <xdr:spPr>
        <a:xfrm>
          <a:off x="8686800" y="228600"/>
          <a:ext cx="4705350" cy="12096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id-ID" sz="1200" b="1">
              <a:solidFill>
                <a:sysClr val="windowText" lastClr="000000"/>
              </a:solidFill>
              <a:latin typeface="Trebuchet MS" pitchFamily="34" charset="0"/>
            </a:rPr>
            <a:t>PENTING</a:t>
          </a:r>
        </a:p>
        <a:p>
          <a:pPr algn="l"/>
          <a:endParaRPr lang="id-ID" sz="1200">
            <a:solidFill>
              <a:sysClr val="windowText" lastClr="000000"/>
            </a:solidFill>
            <a:latin typeface="Trebuchet MS" pitchFamily="34" charset="0"/>
          </a:endParaRPr>
        </a:p>
        <a:p>
          <a:pPr algn="l"/>
          <a:r>
            <a:rPr lang="id-ID" sz="1200">
              <a:solidFill>
                <a:sysClr val="windowText" lastClr="000000"/>
              </a:solidFill>
              <a:latin typeface="Trebuchet MS" pitchFamily="34" charset="0"/>
            </a:rPr>
            <a:t>Agar formula dapat berfungsi, maka dimensi harus dipisahkan oleh ' x ' (spasi-x-spasi). Jadi yang benar adalah </a:t>
          </a:r>
          <a:r>
            <a:rPr lang="id-ID" sz="1200" b="1">
              <a:solidFill>
                <a:sysClr val="windowText" lastClr="000000"/>
              </a:solidFill>
              <a:latin typeface="Trebuchet MS" pitchFamily="34" charset="0"/>
            </a:rPr>
            <a:t>50 x 100</a:t>
          </a:r>
          <a:r>
            <a:rPr lang="id-ID" sz="1200">
              <a:solidFill>
                <a:sysClr val="windowText" lastClr="000000"/>
              </a:solidFill>
              <a:latin typeface="Trebuchet MS" pitchFamily="34" charset="0"/>
            </a:rPr>
            <a:t>, bukan </a:t>
          </a:r>
          <a:r>
            <a:rPr lang="id-ID" sz="1200" b="1">
              <a:solidFill>
                <a:sysClr val="windowText" lastClr="000000"/>
              </a:solidFill>
              <a:latin typeface="Trebuchet MS" pitchFamily="34" charset="0"/>
            </a:rPr>
            <a:t>50x100</a:t>
          </a:r>
          <a:r>
            <a:rPr lang="id-ID" sz="1200">
              <a:solidFill>
                <a:sysClr val="windowText" lastClr="000000"/>
              </a:solidFill>
              <a:latin typeface="Trebuchet MS" pitchFamily="34" charset="0"/>
            </a:rPr>
            <a:t> atau </a:t>
          </a:r>
          <a:r>
            <a:rPr lang="id-ID" sz="1200" b="1">
              <a:solidFill>
                <a:sysClr val="windowText" lastClr="000000"/>
              </a:solidFill>
              <a:latin typeface="Trebuchet MS" pitchFamily="34" charset="0"/>
            </a:rPr>
            <a:t>50 x100 </a:t>
          </a:r>
          <a:r>
            <a:rPr lang="id-ID" sz="1200">
              <a:solidFill>
                <a:sysClr val="windowText" lastClr="000000"/>
              </a:solidFill>
              <a:latin typeface="Trebuchet MS" pitchFamily="34" charset="0"/>
            </a:rPr>
            <a:t>atau </a:t>
          </a:r>
          <a:r>
            <a:rPr lang="id-ID" sz="1200" b="1">
              <a:solidFill>
                <a:sysClr val="windowText" lastClr="000000"/>
              </a:solidFill>
              <a:latin typeface="Trebuchet MS" pitchFamily="34" charset="0"/>
            </a:rPr>
            <a:t>50x 100</a:t>
          </a:r>
          <a:r>
            <a:rPr lang="id-ID" sz="1200">
              <a:solidFill>
                <a:sysClr val="windowText" lastClr="000000"/>
              </a:solidFill>
              <a:latin typeface="Trebuchet MS" pitchFamily="34" charset="0"/>
            </a:rPr>
            <a:t>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.Master" displayName="Tabel.Master" ref="B4:N27" totalsRowShown="0" headerRowDxfId="22" dataDxfId="21">
  <tableColumns count="13">
    <tableColumn id="1" name="A" dataDxfId="20"/>
    <tableColumn id="2" name="B" dataDxfId="19"/>
    <tableColumn id="3" name="C" dataDxfId="18"/>
    <tableColumn id="4" name="D" dataDxfId="17"/>
    <tableColumn id="13" name="X" dataDxfId="16">
      <calculatedColumnFormula>TRIM(IF(IFERROR(SEARCH(" x ",$D5),0),IF(F$4="X",REPLACE(MID($D5,1,SEARCH(" x ",$D5)),1,MIN(FIND({0;1;2;3;4;5;6;7;8;9},$D5&amp;"0123456789"))-1,""),MID($D5,SEARCH(" x ",$D5)+3,SEARCH("mm",MID($D5,SEARCH(" x ",$D5)+3,100))-1)),IF(F$4="X","",IFERROR(MID(REPLACE($D5,1,MIN(FIND({0;1;2;3;4;5;6;7;8;9},$D5&amp;"0123456789"))-1,""),1,IFERROR(SEARCH("mm",REPLACE($D5,1,MIN(FIND({0;1;2;3;4;5;6;7;8;9},$D5&amp;"0123456789"))-1,""))-1,100)),""))))</calculatedColumnFormula>
    </tableColumn>
    <tableColumn id="12" name="Y" dataDxfId="15">
      <calculatedColumnFormula>TRIM(IF(IFERROR(SEARCH(" x ",$D5),0),IF(G$4="X",REPLACE(MID($D5,1,SEARCH(" x ",$D5)),1,MIN(FIND({0;1;2;3;4;5;6;7;8;9},$D5&amp;"0123456789"))-1,""),MID($D5,SEARCH(" x ",$D5)+3,SEARCH("mm",MID($D5,SEARCH(" x ",$D5)+3,100))-1)),IF(G$4="X","",IFERROR(MID(REPLACE($D5,1,MIN(FIND({0;1;2;3;4;5;6;7;8;9},$D5&amp;"0123456789"))-1,""),1,IFERROR(SEARCH("mm",REPLACE($D5,1,MIN(FIND({0;1;2;3;4;5;6;7;8;9},$D5&amp;"0123456789"))-1,""))-1,100)),""))))</calculatedColumnFormula>
    </tableColumn>
    <tableColumn id="11" name="E" dataDxfId="14"/>
    <tableColumn id="5" name="F" dataDxfId="13"/>
    <tableColumn id="6" name="G" dataDxfId="12"/>
    <tableColumn id="7" name="H" dataDxfId="11">
      <calculatedColumnFormula>I5*0.5</calculatedColumnFormula>
    </tableColumn>
    <tableColumn id="8" name="I" dataDxfId="10">
      <calculatedColumnFormula>I5*0.25</calculatedColumnFormula>
    </tableColumn>
    <tableColumn id="9" name="J" dataDxfId="9">
      <calculatedColumnFormula>I5*0.15</calculatedColumnFormula>
    </tableColumn>
    <tableColumn id="10" name="K" dataDxfId="8">
      <calculatedColumnFormula>SUM(I5:M5)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el.Transaksi" displayName="Tabel.Transaksi" ref="B4:H27" totalsRowShown="0" headerRowDxfId="7">
  <tableColumns count="7">
    <tableColumn id="1" name="A" dataDxfId="6">
      <calculatedColumnFormula>B4+1</calculatedColumnFormula>
    </tableColumn>
    <tableColumn id="2" name="B" dataDxfId="5"/>
    <tableColumn id="3" name="C" dataDxfId="4">
      <calculatedColumnFormula>INDEX(Tabel.Master[],MATCH(C5,Tabel.Master[B],0),3)</calculatedColumnFormula>
    </tableColumn>
    <tableColumn id="4" name="D" dataDxfId="3">
      <calculatedColumnFormula>INDEX(Tabel.Master[E],MATCH(C5,Tabel.Master[B],0))</calculatedColumnFormula>
    </tableColumn>
    <tableColumn id="5" name="E" dataDxfId="2"/>
    <tableColumn id="6" name="F" dataDxfId="1" dataCellStyle="Comma">
      <calculatedColumnFormula>INDEX(Tabel.Master[K],MATCH(C5,Tabel.Master[B],0))</calculatedColumnFormula>
    </tableColumn>
    <tableColumn id="7" name="G" dataDxfId="0" dataCellStyle="Comma">
      <calculatedColumnFormula>G5*F5</calculatedColumnFormula>
    </tableColumn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64"/>
  <sheetViews>
    <sheetView showGridLines="0" tabSelected="1" topLeftCell="A22" workbookViewId="0">
      <selection activeCell="J48" sqref="J48"/>
    </sheetView>
  </sheetViews>
  <sheetFormatPr defaultColWidth="10.7109375" defaultRowHeight="20.100000000000001" customHeight="1" x14ac:dyDescent="0.25"/>
  <cols>
    <col min="1" max="2" width="5.7109375" style="1" customWidth="1"/>
    <col min="3" max="3" width="40.7109375" style="1" customWidth="1"/>
    <col min="4" max="5" width="10.7109375" style="1"/>
    <col min="6" max="6" width="5.7109375" style="1" customWidth="1"/>
    <col min="7" max="8" width="10.7109375" style="1"/>
    <col min="9" max="9" width="5.7109375" style="1" customWidth="1"/>
    <col min="10" max="16384" width="10.7109375" style="1"/>
  </cols>
  <sheetData>
    <row r="2" spans="1:11" ht="20.100000000000001" customHeight="1" x14ac:dyDescent="0.25">
      <c r="G2" s="25" t="s">
        <v>27</v>
      </c>
      <c r="H2" s="26"/>
      <c r="J2" s="23" t="s">
        <v>26</v>
      </c>
      <c r="K2" s="24"/>
    </row>
    <row r="3" spans="1:11" ht="20.100000000000001" customHeight="1" x14ac:dyDescent="0.25">
      <c r="A3" s="2"/>
      <c r="B3" s="3" t="s">
        <v>18</v>
      </c>
      <c r="C3" s="3" t="s">
        <v>19</v>
      </c>
      <c r="D3" s="3" t="s">
        <v>20</v>
      </c>
      <c r="E3" s="3" t="s">
        <v>21</v>
      </c>
      <c r="F3" s="2"/>
      <c r="G3" s="10" t="s">
        <v>24</v>
      </c>
      <c r="H3" s="10" t="s">
        <v>25</v>
      </c>
      <c r="I3" s="2"/>
      <c r="J3" s="6" t="s">
        <v>24</v>
      </c>
      <c r="K3" s="6" t="s">
        <v>25</v>
      </c>
    </row>
    <row r="4" spans="1:11" ht="20.100000000000001" customHeight="1" x14ac:dyDescent="0.25">
      <c r="A4" s="2"/>
      <c r="B4" s="4">
        <v>1</v>
      </c>
      <c r="C4" s="5" t="s">
        <v>13</v>
      </c>
      <c r="D4" s="5" t="s">
        <v>22</v>
      </c>
      <c r="E4" s="4">
        <v>5</v>
      </c>
      <c r="F4" s="2"/>
      <c r="G4" s="11">
        <v>50</v>
      </c>
      <c r="H4" s="11">
        <v>100</v>
      </c>
      <c r="I4" s="2"/>
      <c r="J4" s="8" t="str">
        <f>TRIM(IF(IFERROR(SEARCH(" x ",$C4),0),IF(J$3="X",REPLACE(MID($C4,1,SEARCH(" x ",$C4)),1,MIN(FIND({0;1;2;3;4;5;6;7;8;9},$C4&amp;"0123456789"))-1,""),MID($C4,SEARCH(" x ",$C4)+3,SEARCH("mm",MID($C4,SEARCH(" x ",$C4)+3,100))-1)),IF(J$3="X","",IFERROR(MID(REPLACE($C4,1,MIN(FIND({0;1;2;3;4;5;6;7;8;9},$C4&amp;"0123456789"))-1,""),1,IFERROR(SEARCH("mm",REPLACE($C4,1,MIN(FIND({0;1;2;3;4;5;6;7;8;9},$C4&amp;"0123456789"))-1,""))-1,100)),""))))</f>
        <v>50</v>
      </c>
      <c r="K4" s="8" t="str">
        <f>TRIM(IF(IFERROR(SEARCH(" x ",$C4),0),IF(K$3="X",REPLACE(MID($C4,1,SEARCH(" x ",$C4)),1,MIN(FIND({0;1;2;3;4;5;6;7;8;9},$C4&amp;"0123456789"))-1,""),MID($C4,SEARCH(" x ",$C4)+3,SEARCH("mm",MID($C4,SEARCH(" x ",$C4)+3,100))-1)),IF(K$3="X","",IFERROR(MID(REPLACE($C4,1,MIN(FIND({0;1;2;3;4;5;6;7;8;9},$C4&amp;"0123456789"))-1,""),1,IFERROR(SEARCH("mm",REPLACE($C4,1,MIN(FIND({0;1;2;3;4;5;6;7;8;9},$C4&amp;"0123456789"))-1,""))-1,100)),""))))</f>
        <v>100</v>
      </c>
    </row>
    <row r="5" spans="1:11" ht="20.100000000000001" customHeight="1" x14ac:dyDescent="0.25">
      <c r="A5" s="2"/>
      <c r="B5" s="4">
        <f>B4+1</f>
        <v>2</v>
      </c>
      <c r="C5" s="5" t="s">
        <v>1</v>
      </c>
      <c r="D5" s="5" t="s">
        <v>22</v>
      </c>
      <c r="E5" s="4">
        <v>3</v>
      </c>
      <c r="F5" s="2"/>
      <c r="G5" s="12">
        <v>300</v>
      </c>
      <c r="H5" s="12">
        <v>50</v>
      </c>
      <c r="I5" s="2"/>
      <c r="J5" s="9" t="str">
        <f>TRIM(IF(IFERROR(SEARCH(" x ",$C5),0),IF(J$3="X",REPLACE(MID($C5,1,SEARCH(" x ",$C5)),1,MIN(FIND({0;1;2;3;4;5;6;7;8;9},$C5&amp;"0123456789"))-1,""),MID($C5,SEARCH(" x ",$C5)+3,SEARCH("mm",MID($C5,SEARCH(" x ",$C5)+3,100))-1)),IF(J$3="X","",IFERROR(MID(REPLACE($C5,1,MIN(FIND({0;1;2;3;4;5;6;7;8;9},$C5&amp;"0123456789"))-1,""),1,IFERROR(SEARCH("mm",REPLACE($C5,1,MIN(FIND({0;1;2;3;4;5;6;7;8;9},$C5&amp;"0123456789"))-1,""))-1,100)),""))))</f>
        <v>300</v>
      </c>
      <c r="K5" s="9" t="str">
        <f>TRIM(IF(IFERROR(SEARCH(" x ",$C5),0),IF(K$3="X",REPLACE(MID($C5,1,SEARCH(" x ",$C5)),1,MIN(FIND({0;1;2;3;4;5;6;7;8;9},$C5&amp;"0123456789"))-1,""),MID($C5,SEARCH(" x ",$C5)+3,SEARCH("mm",MID($C5,SEARCH(" x ",$C5)+3,100))-1)),IF(K$3="X","",IFERROR(MID(REPLACE($C5,1,MIN(FIND({0;1;2;3;4;5;6;7;8;9},$C5&amp;"0123456789"))-1,""),1,IFERROR(SEARCH("mm",REPLACE($C5,1,MIN(FIND({0;1;2;3;4;5;6;7;8;9},$C5&amp;"0123456789"))-1,""))-1,100)),""))))</f>
        <v>50</v>
      </c>
    </row>
    <row r="6" spans="1:11" ht="20.100000000000001" customHeight="1" x14ac:dyDescent="0.25">
      <c r="A6" s="2"/>
      <c r="B6" s="4">
        <f t="shared" ref="B6:B19" si="0">B5+1</f>
        <v>3</v>
      </c>
      <c r="C6" s="5" t="s">
        <v>9</v>
      </c>
      <c r="D6" s="5" t="s">
        <v>23</v>
      </c>
      <c r="E6" s="4">
        <v>4</v>
      </c>
      <c r="F6" s="2"/>
      <c r="G6" s="11">
        <v>400</v>
      </c>
      <c r="H6" s="11">
        <v>1500</v>
      </c>
      <c r="I6" s="2"/>
      <c r="J6" s="8" t="str">
        <f>TRIM(IF(IFERROR(SEARCH(" x ",$C6),0),IF(J$3="X",REPLACE(MID($C6,1,SEARCH(" x ",$C6)),1,MIN(FIND({0;1;2;3;4;5;6;7;8;9},$C6&amp;"0123456789"))-1,""),MID($C6,SEARCH(" x ",$C6)+3,SEARCH("mm",MID($C6,SEARCH(" x ",$C6)+3,100))-1)),IF(J$3="X","",IFERROR(MID(REPLACE($C6,1,MIN(FIND({0;1;2;3;4;5;6;7;8;9},$C6&amp;"0123456789"))-1,""),1,IFERROR(SEARCH("mm",REPLACE($C6,1,MIN(FIND({0;1;2;3;4;5;6;7;8;9},$C6&amp;"0123456789"))-1,""))-1,100)),""))))</f>
        <v>400</v>
      </c>
      <c r="K6" s="8" t="str">
        <f>TRIM(IF(IFERROR(SEARCH(" x ",$C6),0),IF(K$3="X",REPLACE(MID($C6,1,SEARCH(" x ",$C6)),1,MIN(FIND({0;1;2;3;4;5;6;7;8;9},$C6&amp;"0123456789"))-1,""),MID($C6,SEARCH(" x ",$C6)+3,SEARCH("mm",MID($C6,SEARCH(" x ",$C6)+3,100))-1)),IF(K$3="X","",IFERROR(MID(REPLACE($C6,1,MIN(FIND({0;1;2;3;4;5;6;7;8;9},$C6&amp;"0123456789"))-1,""),1,IFERROR(SEARCH("mm",REPLACE($C6,1,MIN(FIND({0;1;2;3;4;5;6;7;8;9},$C6&amp;"0123456789"))-1,""))-1,100)),""))))</f>
        <v>1500</v>
      </c>
    </row>
    <row r="7" spans="1:11" ht="20.100000000000001" customHeight="1" x14ac:dyDescent="0.25">
      <c r="A7" s="2"/>
      <c r="B7" s="4">
        <f t="shared" si="0"/>
        <v>4</v>
      </c>
      <c r="C7" s="5" t="s">
        <v>14</v>
      </c>
      <c r="D7" s="5" t="s">
        <v>22</v>
      </c>
      <c r="E7" s="4">
        <v>2</v>
      </c>
      <c r="F7" s="2"/>
      <c r="G7" s="12">
        <v>1200</v>
      </c>
      <c r="H7" s="12">
        <v>50</v>
      </c>
      <c r="I7" s="2"/>
      <c r="J7" s="9" t="str">
        <f>TRIM(IF(IFERROR(SEARCH(" x ",$C7),0),IF(J$3="X",REPLACE(MID($C7,1,SEARCH(" x ",$C7)),1,MIN(FIND({0;1;2;3;4;5;6;7;8;9},$C7&amp;"0123456789"))-1,""),MID($C7,SEARCH(" x ",$C7)+3,SEARCH("mm",MID($C7,SEARCH(" x ",$C7)+3,100))-1)),IF(J$3="X","",IFERROR(MID(REPLACE($C7,1,MIN(FIND({0;1;2;3;4;5;6;7;8;9},$C7&amp;"0123456789"))-1,""),1,IFERROR(SEARCH("mm",REPLACE($C7,1,MIN(FIND({0;1;2;3;4;5;6;7;8;9},$C7&amp;"0123456789"))-1,""))-1,100)),""))))</f>
        <v>1200</v>
      </c>
      <c r="K7" s="9" t="str">
        <f>TRIM(IF(IFERROR(SEARCH(" x ",$C7),0),IF(K$3="X",REPLACE(MID($C7,1,SEARCH(" x ",$C7)),1,MIN(FIND({0;1;2;3;4;5;6;7;8;9},$C7&amp;"0123456789"))-1,""),MID($C7,SEARCH(" x ",$C7)+3,SEARCH("mm",MID($C7,SEARCH(" x ",$C7)+3,100))-1)),IF(K$3="X","",IFERROR(MID(REPLACE($C7,1,MIN(FIND({0;1;2;3;4;5;6;7;8;9},$C7&amp;"0123456789"))-1,""),1,IFERROR(SEARCH("mm",REPLACE($C7,1,MIN(FIND({0;1;2;3;4;5;6;7;8;9},$C7&amp;"0123456789"))-1,""))-1,100)),""))))</f>
        <v>50</v>
      </c>
    </row>
    <row r="8" spans="1:11" ht="20.100000000000001" customHeight="1" x14ac:dyDescent="0.25">
      <c r="A8" s="2"/>
      <c r="B8" s="4">
        <f t="shared" si="0"/>
        <v>5</v>
      </c>
      <c r="C8" s="5" t="s">
        <v>15</v>
      </c>
      <c r="D8" s="5" t="s">
        <v>22</v>
      </c>
      <c r="E8" s="4">
        <v>6</v>
      </c>
      <c r="F8" s="2"/>
      <c r="G8" s="11">
        <v>1100</v>
      </c>
      <c r="H8" s="11">
        <v>80</v>
      </c>
      <c r="I8" s="2"/>
      <c r="J8" s="8" t="str">
        <f>TRIM(IF(IFERROR(SEARCH(" x ",$C8),0),IF(J$3="X",REPLACE(MID($C8,1,SEARCH(" x ",$C8)),1,MIN(FIND({0;1;2;3;4;5;6;7;8;9},$C8&amp;"0123456789"))-1,""),MID($C8,SEARCH(" x ",$C8)+3,SEARCH("mm",MID($C8,SEARCH(" x ",$C8)+3,100))-1)),IF(J$3="X","",IFERROR(MID(REPLACE($C8,1,MIN(FIND({0;1;2;3;4;5;6;7;8;9},$C8&amp;"0123456789"))-1,""),1,IFERROR(SEARCH("mm",REPLACE($C8,1,MIN(FIND({0;1;2;3;4;5;6;7;8;9},$C8&amp;"0123456789"))-1,""))-1,100)),""))))</f>
        <v>1100</v>
      </c>
      <c r="K8" s="8" t="str">
        <f>TRIM(IF(IFERROR(SEARCH(" x ",$C8),0),IF(K$3="X",REPLACE(MID($C8,1,SEARCH(" x ",$C8)),1,MIN(FIND({0;1;2;3;4;5;6;7;8;9},$C8&amp;"0123456789"))-1,""),MID($C8,SEARCH(" x ",$C8)+3,SEARCH("mm",MID($C8,SEARCH(" x ",$C8)+3,100))-1)),IF(K$3="X","",IFERROR(MID(REPLACE($C8,1,MIN(FIND({0;1;2;3;4;5;6;7;8;9},$C8&amp;"0123456789"))-1,""),1,IFERROR(SEARCH("mm",REPLACE($C8,1,MIN(FIND({0;1;2;3;4;5;6;7;8;9},$C8&amp;"0123456789"))-1,""))-1,100)),""))))</f>
        <v>80</v>
      </c>
    </row>
    <row r="9" spans="1:11" ht="20.100000000000001" customHeight="1" x14ac:dyDescent="0.25">
      <c r="A9" s="2"/>
      <c r="B9" s="4">
        <f t="shared" si="0"/>
        <v>6</v>
      </c>
      <c r="C9" s="5" t="s">
        <v>0</v>
      </c>
      <c r="D9" s="5" t="s">
        <v>22</v>
      </c>
      <c r="E9" s="4">
        <v>2</v>
      </c>
      <c r="F9" s="2"/>
      <c r="G9" s="12">
        <v>500</v>
      </c>
      <c r="H9" s="12">
        <v>50</v>
      </c>
      <c r="I9" s="2"/>
      <c r="J9" s="9" t="str">
        <f>TRIM(IF(IFERROR(SEARCH(" x ",$C9),0),IF(J$3="X",REPLACE(MID($C9,1,SEARCH(" x ",$C9)),1,MIN(FIND({0;1;2;3;4;5;6;7;8;9},$C9&amp;"0123456789"))-1,""),MID($C9,SEARCH(" x ",$C9)+3,SEARCH("mm",MID($C9,SEARCH(" x ",$C9)+3,100))-1)),IF(J$3="X","",IFERROR(MID(REPLACE($C9,1,MIN(FIND({0;1;2;3;4;5;6;7;8;9},$C9&amp;"0123456789"))-1,""),1,IFERROR(SEARCH("mm",REPLACE($C9,1,MIN(FIND({0;1;2;3;4;5;6;7;8;9},$C9&amp;"0123456789"))-1,""))-1,100)),""))))</f>
        <v>500</v>
      </c>
      <c r="K9" s="9" t="str">
        <f>TRIM(IF(IFERROR(SEARCH(" x ",$C9),0),IF(K$3="X",REPLACE(MID($C9,1,SEARCH(" x ",$C9)),1,MIN(FIND({0;1;2;3;4;5;6;7;8;9},$C9&amp;"0123456789"))-1,""),MID($C9,SEARCH(" x ",$C9)+3,SEARCH("mm",MID($C9,SEARCH(" x ",$C9)+3,100))-1)),IF(K$3="X","",IFERROR(MID(REPLACE($C9,1,MIN(FIND({0;1;2;3;4;5;6;7;8;9},$C9&amp;"0123456789"))-1,""),1,IFERROR(SEARCH("mm",REPLACE($C9,1,MIN(FIND({0;1;2;3;4;5;6;7;8;9},$C9&amp;"0123456789"))-1,""))-1,100)),""))))</f>
        <v>50</v>
      </c>
    </row>
    <row r="10" spans="1:11" ht="20.100000000000001" customHeight="1" x14ac:dyDescent="0.25">
      <c r="A10" s="2"/>
      <c r="B10" s="4">
        <f t="shared" si="0"/>
        <v>7</v>
      </c>
      <c r="C10" s="5" t="s">
        <v>2</v>
      </c>
      <c r="D10" s="5" t="s">
        <v>23</v>
      </c>
      <c r="E10" s="4">
        <v>25</v>
      </c>
      <c r="F10" s="2"/>
      <c r="G10" s="11"/>
      <c r="H10" s="11">
        <v>150</v>
      </c>
      <c r="I10" s="2"/>
      <c r="J10" s="8" t="str">
        <f>TRIM(IF(IFERROR(SEARCH(" x ",$C10),0),IF(J$3="X",REPLACE(MID($C10,1,SEARCH(" x ",$C10)),1,MIN(FIND({0;1;2;3;4;5;6;7;8;9},$C10&amp;"0123456789"))-1,""),MID($C10,SEARCH(" x ",$C10)+3,SEARCH("mm",MID($C10,SEARCH(" x ",$C10)+3,100))-1)),IF(J$3="X","",IFERROR(MID(REPLACE($C10,1,MIN(FIND({0;1;2;3;4;5;6;7;8;9},$C10&amp;"0123456789"))-1,""),1,IFERROR(SEARCH("mm",REPLACE($C10,1,MIN(FIND({0;1;2;3;4;5;6;7;8;9},$C10&amp;"0123456789"))-1,""))-1,100)),""))))</f>
        <v/>
      </c>
      <c r="K10" s="8" t="str">
        <f>TRIM(IF(IFERROR(SEARCH(" x ",$C10),0),IF(K$3="X",REPLACE(MID($C10,1,SEARCH(" x ",$C10)),1,MIN(FIND({0;1;2;3;4;5;6;7;8;9},$C10&amp;"0123456789"))-1,""),MID($C10,SEARCH(" x ",$C10)+3,SEARCH("mm",MID($C10,SEARCH(" x ",$C10)+3,100))-1)),IF(K$3="X","",IFERROR(MID(REPLACE($C10,1,MIN(FIND({0;1;2;3;4;5;6;7;8;9},$C10&amp;"0123456789"))-1,""),1,IFERROR(SEARCH("mm",REPLACE($C10,1,MIN(FIND({0;1;2;3;4;5;6;7;8;9},$C10&amp;"0123456789"))-1,""))-1,100)),""))))</f>
        <v>150</v>
      </c>
    </row>
    <row r="11" spans="1:11" ht="20.100000000000001" customHeight="1" x14ac:dyDescent="0.25">
      <c r="A11" s="2"/>
      <c r="B11" s="4">
        <f t="shared" si="0"/>
        <v>8</v>
      </c>
      <c r="C11" s="5" t="s">
        <v>3</v>
      </c>
      <c r="D11" s="5" t="s">
        <v>23</v>
      </c>
      <c r="E11" s="4">
        <v>15</v>
      </c>
      <c r="F11" s="2"/>
      <c r="G11" s="12"/>
      <c r="H11" s="12">
        <v>150</v>
      </c>
      <c r="I11" s="2"/>
      <c r="J11" s="9" t="str">
        <f>TRIM(IF(IFERROR(SEARCH(" x ",$C11),0),IF(J$3="X",REPLACE(MID($C11,1,SEARCH(" x ",$C11)),1,MIN(FIND({0;1;2;3;4;5;6;7;8;9},$C11&amp;"0123456789"))-1,""),MID($C11,SEARCH(" x ",$C11)+3,SEARCH("mm",MID($C11,SEARCH(" x ",$C11)+3,100))-1)),IF(J$3="X","",IFERROR(MID(REPLACE($C11,1,MIN(FIND({0;1;2;3;4;5;6;7;8;9},$C11&amp;"0123456789"))-1,""),1,IFERROR(SEARCH("mm",REPLACE($C11,1,MIN(FIND({0;1;2;3;4;5;6;7;8;9},$C11&amp;"0123456789"))-1,""))-1,100)),""))))</f>
        <v/>
      </c>
      <c r="K11" s="9" t="str">
        <f>TRIM(IF(IFERROR(SEARCH(" x ",$C11),0),IF(K$3="X",REPLACE(MID($C11,1,SEARCH(" x ",$C11)),1,MIN(FIND({0;1;2;3;4;5;6;7;8;9},$C11&amp;"0123456789"))-1,""),MID($C11,SEARCH(" x ",$C11)+3,SEARCH("mm",MID($C11,SEARCH(" x ",$C11)+3,100))-1)),IF(K$3="X","",IFERROR(MID(REPLACE($C11,1,MIN(FIND({0;1;2;3;4;5;6;7;8;9},$C11&amp;"0123456789"))-1,""),1,IFERROR(SEARCH("mm",REPLACE($C11,1,MIN(FIND({0;1;2;3;4;5;6;7;8;9},$C11&amp;"0123456789"))-1,""))-1,100)),""))))</f>
        <v>150</v>
      </c>
    </row>
    <row r="12" spans="1:11" ht="20.100000000000001" customHeight="1" x14ac:dyDescent="0.25">
      <c r="A12" s="2"/>
      <c r="B12" s="4">
        <f t="shared" si="0"/>
        <v>9</v>
      </c>
      <c r="C12" s="5" t="s">
        <v>12</v>
      </c>
      <c r="D12" s="5" t="s">
        <v>23</v>
      </c>
      <c r="E12" s="4">
        <v>25</v>
      </c>
      <c r="F12" s="2"/>
      <c r="G12" s="11"/>
      <c r="H12" s="11">
        <v>250</v>
      </c>
      <c r="I12" s="2"/>
      <c r="J12" s="8" t="str">
        <f>TRIM(IF(IFERROR(SEARCH(" x ",$C12),0),IF(J$3="X",REPLACE(MID($C12,1,SEARCH(" x ",$C12)),1,MIN(FIND({0;1;2;3;4;5;6;7;8;9},$C12&amp;"0123456789"))-1,""),MID($C12,SEARCH(" x ",$C12)+3,SEARCH("mm",MID($C12,SEARCH(" x ",$C12)+3,100))-1)),IF(J$3="X","",IFERROR(MID(REPLACE($C12,1,MIN(FIND({0;1;2;3;4;5;6;7;8;9},$C12&amp;"0123456789"))-1,""),1,IFERROR(SEARCH("mm",REPLACE($C12,1,MIN(FIND({0;1;2;3;4;5;6;7;8;9},$C12&amp;"0123456789"))-1,""))-1,100)),""))))</f>
        <v/>
      </c>
      <c r="K12" s="8" t="str">
        <f>TRIM(IF(IFERROR(SEARCH(" x ",$C12),0),IF(K$3="X",REPLACE(MID($C12,1,SEARCH(" x ",$C12)),1,MIN(FIND({0;1;2;3;4;5;6;7;8;9},$C12&amp;"0123456789"))-1,""),MID($C12,SEARCH(" x ",$C12)+3,SEARCH("mm",MID($C12,SEARCH(" x ",$C12)+3,100))-1)),IF(K$3="X","",IFERROR(MID(REPLACE($C12,1,MIN(FIND({0;1;2;3;4;5;6;7;8;9},$C12&amp;"0123456789"))-1,""),1,IFERROR(SEARCH("mm",REPLACE($C12,1,MIN(FIND({0;1;2;3;4;5;6;7;8;9},$C12&amp;"0123456789"))-1,""))-1,100)),""))))</f>
        <v>250</v>
      </c>
    </row>
    <row r="13" spans="1:11" ht="20.100000000000001" customHeight="1" x14ac:dyDescent="0.25">
      <c r="A13" s="2"/>
      <c r="B13" s="4">
        <f t="shared" si="0"/>
        <v>10</v>
      </c>
      <c r="C13" s="5" t="s">
        <v>6</v>
      </c>
      <c r="D13" s="5" t="s">
        <v>23</v>
      </c>
      <c r="E13" s="4">
        <v>14</v>
      </c>
      <c r="F13" s="2"/>
      <c r="G13" s="12"/>
      <c r="H13" s="12">
        <v>100</v>
      </c>
      <c r="I13" s="2"/>
      <c r="J13" s="9" t="str">
        <f>TRIM(IF(IFERROR(SEARCH(" x ",$C13),0),IF(J$3="X",REPLACE(MID($C13,1,SEARCH(" x ",$C13)),1,MIN(FIND({0;1;2;3;4;5;6;7;8;9},$C13&amp;"0123456789"))-1,""),MID($C13,SEARCH(" x ",$C13)+3,SEARCH("mm",MID($C13,SEARCH(" x ",$C13)+3,100))-1)),IF(J$3="X","",IFERROR(MID(REPLACE($C13,1,MIN(FIND({0;1;2;3;4;5;6;7;8;9},$C13&amp;"0123456789"))-1,""),1,IFERROR(SEARCH("mm",REPLACE($C13,1,MIN(FIND({0;1;2;3;4;5;6;7;8;9},$C13&amp;"0123456789"))-1,""))-1,100)),""))))</f>
        <v/>
      </c>
      <c r="K13" s="9" t="str">
        <f>TRIM(IF(IFERROR(SEARCH(" x ",$C13),0),IF(K$3="X",REPLACE(MID($C13,1,SEARCH(" x ",$C13)),1,MIN(FIND({0;1;2;3;4;5;6;7;8;9},$C13&amp;"0123456789"))-1,""),MID($C13,SEARCH(" x ",$C13)+3,SEARCH("mm",MID($C13,SEARCH(" x ",$C13)+3,100))-1)),IF(K$3="X","",IFERROR(MID(REPLACE($C13,1,MIN(FIND({0;1;2;3;4;5;6;7;8;9},$C13&amp;"0123456789"))-1,""),1,IFERROR(SEARCH("mm",REPLACE($C13,1,MIN(FIND({0;1;2;3;4;5;6;7;8;9},$C13&amp;"0123456789"))-1,""))-1,100)),""))))</f>
        <v>100</v>
      </c>
    </row>
    <row r="14" spans="1:11" ht="20.100000000000001" customHeight="1" x14ac:dyDescent="0.25">
      <c r="A14" s="2"/>
      <c r="B14" s="4">
        <f t="shared" si="0"/>
        <v>11</v>
      </c>
      <c r="C14" s="5" t="s">
        <v>4</v>
      </c>
      <c r="D14" s="5" t="s">
        <v>23</v>
      </c>
      <c r="E14" s="4">
        <v>35</v>
      </c>
      <c r="F14" s="2"/>
      <c r="G14" s="11"/>
      <c r="H14" s="11">
        <v>80</v>
      </c>
      <c r="I14" s="2"/>
      <c r="J14" s="8" t="str">
        <f>TRIM(IF(IFERROR(SEARCH(" x ",$C14),0),IF(J$3="X",REPLACE(MID($C14,1,SEARCH(" x ",$C14)),1,MIN(FIND({0;1;2;3;4;5;6;7;8;9},$C14&amp;"0123456789"))-1,""),MID($C14,SEARCH(" x ",$C14)+3,SEARCH("mm",MID($C14,SEARCH(" x ",$C14)+3,100))-1)),IF(J$3="X","",IFERROR(MID(REPLACE($C14,1,MIN(FIND({0;1;2;3;4;5;6;7;8;9},$C14&amp;"0123456789"))-1,""),1,IFERROR(SEARCH("mm",REPLACE($C14,1,MIN(FIND({0;1;2;3;4;5;6;7;8;9},$C14&amp;"0123456789"))-1,""))-1,100)),""))))</f>
        <v/>
      </c>
      <c r="K14" s="8" t="str">
        <f>TRIM(IF(IFERROR(SEARCH(" x ",$C14),0),IF(K$3="X",REPLACE(MID($C14,1,SEARCH(" x ",$C14)),1,MIN(FIND({0;1;2;3;4;5;6;7;8;9},$C14&amp;"0123456789"))-1,""),MID($C14,SEARCH(" x ",$C14)+3,SEARCH("mm",MID($C14,SEARCH(" x ",$C14)+3,100))-1)),IF(K$3="X","",IFERROR(MID(REPLACE($C14,1,MIN(FIND({0;1;2;3;4;5;6;7;8;9},$C14&amp;"0123456789"))-1,""),1,IFERROR(SEARCH("mm",REPLACE($C14,1,MIN(FIND({0;1;2;3;4;5;6;7;8;9},$C14&amp;"0123456789"))-1,""))-1,100)),""))))</f>
        <v>80</v>
      </c>
    </row>
    <row r="15" spans="1:11" ht="20.100000000000001" customHeight="1" x14ac:dyDescent="0.25">
      <c r="A15" s="2"/>
      <c r="B15" s="4">
        <f t="shared" si="0"/>
        <v>12</v>
      </c>
      <c r="C15" s="5" t="s">
        <v>5</v>
      </c>
      <c r="D15" s="5" t="s">
        <v>23</v>
      </c>
      <c r="E15" s="4">
        <v>25</v>
      </c>
      <c r="F15" s="2"/>
      <c r="G15" s="12"/>
      <c r="H15" s="12">
        <v>80</v>
      </c>
      <c r="I15" s="2"/>
      <c r="J15" s="9" t="str">
        <f>TRIM(IF(IFERROR(SEARCH(" x ",$C15),0),IF(J$3="X",REPLACE(MID($C15,1,SEARCH(" x ",$C15)),1,MIN(FIND({0;1;2;3;4;5;6;7;8;9},$C15&amp;"0123456789"))-1,""),MID($C15,SEARCH(" x ",$C15)+3,SEARCH("mm",MID($C15,SEARCH(" x ",$C15)+3,100))-1)),IF(J$3="X","",IFERROR(MID(REPLACE($C15,1,MIN(FIND({0;1;2;3;4;5;6;7;8;9},$C15&amp;"0123456789"))-1,""),1,IFERROR(SEARCH("mm",REPLACE($C15,1,MIN(FIND({0;1;2;3;4;5;6;7;8;9},$C15&amp;"0123456789"))-1,""))-1,100)),""))))</f>
        <v/>
      </c>
      <c r="K15" s="9" t="str">
        <f>TRIM(IF(IFERROR(SEARCH(" x ",$C15),0),IF(K$3="X",REPLACE(MID($C15,1,SEARCH(" x ",$C15)),1,MIN(FIND({0;1;2;3;4;5;6;7;8;9},$C15&amp;"0123456789"))-1,""),MID($C15,SEARCH(" x ",$C15)+3,SEARCH("mm",MID($C15,SEARCH(" x ",$C15)+3,100))-1)),IF(K$3="X","",IFERROR(MID(REPLACE($C15,1,MIN(FIND({0;1;2;3;4;5;6;7;8;9},$C15&amp;"0123456789"))-1,""),1,IFERROR(SEARCH("mm",REPLACE($C15,1,MIN(FIND({0;1;2;3;4;5;6;7;8;9},$C15&amp;"0123456789"))-1,""))-1,100)),""))))</f>
        <v>80</v>
      </c>
    </row>
    <row r="16" spans="1:11" ht="20.100000000000001" customHeight="1" x14ac:dyDescent="0.25">
      <c r="A16" s="2"/>
      <c r="B16" s="4">
        <f t="shared" si="0"/>
        <v>13</v>
      </c>
      <c r="C16" s="5" t="s">
        <v>8</v>
      </c>
      <c r="D16" s="5" t="s">
        <v>22</v>
      </c>
      <c r="E16" s="4">
        <v>5</v>
      </c>
      <c r="F16" s="2"/>
      <c r="G16" s="11"/>
      <c r="H16" s="11">
        <v>150</v>
      </c>
      <c r="I16" s="2"/>
      <c r="J16" s="8" t="str">
        <f>TRIM(IF(IFERROR(SEARCH(" x ",$C16),0),IF(J$3="X",REPLACE(MID($C16,1,SEARCH(" x ",$C16)),1,MIN(FIND({0;1;2;3;4;5;6;7;8;9},$C16&amp;"0123456789"))-1,""),MID($C16,SEARCH(" x ",$C16)+3,SEARCH("mm",MID($C16,SEARCH(" x ",$C16)+3,100))-1)),IF(J$3="X","",IFERROR(MID(REPLACE($C16,1,MIN(FIND({0;1;2;3;4;5;6;7;8;9},$C16&amp;"0123456789"))-1,""),1,IFERROR(SEARCH("mm",REPLACE($C16,1,MIN(FIND({0;1;2;3;4;5;6;7;8;9},$C16&amp;"0123456789"))-1,""))-1,100)),""))))</f>
        <v/>
      </c>
      <c r="K16" s="8" t="str">
        <f>TRIM(IF(IFERROR(SEARCH(" x ",$C16),0),IF(K$3="X",REPLACE(MID($C16,1,SEARCH(" x ",$C16)),1,MIN(FIND({0;1;2;3;4;5;6;7;8;9},$C16&amp;"0123456789"))-1,""),MID($C16,SEARCH(" x ",$C16)+3,SEARCH("mm",MID($C16,SEARCH(" x ",$C16)+3,100))-1)),IF(K$3="X","",IFERROR(MID(REPLACE($C16,1,MIN(FIND({0;1;2;3;4;5;6;7;8;9},$C16&amp;"0123456789"))-1,""),1,IFERROR(SEARCH("mm",REPLACE($C16,1,MIN(FIND({0;1;2;3;4;5;6;7;8;9},$C16&amp;"0123456789"))-1,""))-1,100)),""))))</f>
        <v>150</v>
      </c>
    </row>
    <row r="17" spans="1:11" ht="20.100000000000001" customHeight="1" x14ac:dyDescent="0.25">
      <c r="A17" s="2"/>
      <c r="B17" s="4">
        <f t="shared" si="0"/>
        <v>14</v>
      </c>
      <c r="C17" s="5" t="s">
        <v>7</v>
      </c>
      <c r="D17" s="5" t="s">
        <v>22</v>
      </c>
      <c r="E17" s="4">
        <v>2</v>
      </c>
      <c r="F17" s="2"/>
      <c r="G17" s="12"/>
      <c r="H17" s="12">
        <v>150</v>
      </c>
      <c r="I17" s="2"/>
      <c r="J17" s="9" t="str">
        <f>TRIM(IF(IFERROR(SEARCH(" x ",$C17),0),IF(J$3="X",REPLACE(MID($C17,1,SEARCH(" x ",$C17)),1,MIN(FIND({0;1;2;3;4;5;6;7;8;9},$C17&amp;"0123456789"))-1,""),MID($C17,SEARCH(" x ",$C17)+3,SEARCH("mm",MID($C17,SEARCH(" x ",$C17)+3,100))-1)),IF(J$3="X","",IFERROR(MID(REPLACE($C17,1,MIN(FIND({0;1;2;3;4;5;6;7;8;9},$C17&amp;"0123456789"))-1,""),1,IFERROR(SEARCH("mm",REPLACE($C17,1,MIN(FIND({0;1;2;3;4;5;6;7;8;9},$C17&amp;"0123456789"))-1,""))-1,100)),""))))</f>
        <v/>
      </c>
      <c r="K17" s="9" t="str">
        <f>TRIM(IF(IFERROR(SEARCH(" x ",$C17),0),IF(K$3="X",REPLACE(MID($C17,1,SEARCH(" x ",$C17)),1,MIN(FIND({0;1;2;3;4;5;6;7;8;9},$C17&amp;"0123456789"))-1,""),MID($C17,SEARCH(" x ",$C17)+3,SEARCH("mm",MID($C17,SEARCH(" x ",$C17)+3,100))-1)),IF(K$3="X","",IFERROR(MID(REPLACE($C17,1,MIN(FIND({0;1;2;3;4;5;6;7;8;9},$C17&amp;"0123456789"))-1,""),1,IFERROR(SEARCH("mm",REPLACE($C17,1,MIN(FIND({0;1;2;3;4;5;6;7;8;9},$C17&amp;"0123456789"))-1,""))-1,100)),""))))</f>
        <v>150</v>
      </c>
    </row>
    <row r="18" spans="1:11" ht="20.100000000000001" customHeight="1" x14ac:dyDescent="0.25">
      <c r="A18" s="2"/>
      <c r="B18" s="4">
        <f t="shared" si="0"/>
        <v>15</v>
      </c>
      <c r="C18" s="5" t="s">
        <v>16</v>
      </c>
      <c r="D18" s="5" t="s">
        <v>22</v>
      </c>
      <c r="E18" s="4">
        <v>6</v>
      </c>
      <c r="F18" s="2"/>
      <c r="G18" s="11"/>
      <c r="H18" s="11">
        <v>100</v>
      </c>
      <c r="I18" s="2"/>
      <c r="J18" s="8" t="str">
        <f>TRIM(IF(IFERROR(SEARCH(" x ",$C18),0),IF(J$3="X",REPLACE(MID($C18,1,SEARCH(" x ",$C18)),1,MIN(FIND({0;1;2;3;4;5;6;7;8;9},$C18&amp;"0123456789"))-1,""),MID($C18,SEARCH(" x ",$C18)+3,SEARCH("mm",MID($C18,SEARCH(" x ",$C18)+3,100))-1)),IF(J$3="X","",IFERROR(MID(REPLACE($C18,1,MIN(FIND({0;1;2;3;4;5;6;7;8;9},$C18&amp;"0123456789"))-1,""),1,IFERROR(SEARCH("mm",REPLACE($C18,1,MIN(FIND({0;1;2;3;4;5;6;7;8;9},$C18&amp;"0123456789"))-1,""))-1,100)),""))))</f>
        <v/>
      </c>
      <c r="K18" s="8" t="str">
        <f>TRIM(IF(IFERROR(SEARCH(" x ",$C18),0),IF(K$3="X",REPLACE(MID($C18,1,SEARCH(" x ",$C18)),1,MIN(FIND({0;1;2;3;4;5;6;7;8;9},$C18&amp;"0123456789"))-1,""),MID($C18,SEARCH(" x ",$C18)+3,SEARCH("mm",MID($C18,SEARCH(" x ",$C18)+3,100))-1)),IF(K$3="X","",IFERROR(MID(REPLACE($C18,1,MIN(FIND({0;1;2;3;4;5;6;7;8;9},$C18&amp;"0123456789"))-1,""),1,IFERROR(SEARCH("mm",REPLACE($C18,1,MIN(FIND({0;1;2;3;4;5;6;7;8;9},$C18&amp;"0123456789"))-1,""))-1,100)),""))))</f>
        <v>100</v>
      </c>
    </row>
    <row r="19" spans="1:11" ht="20.100000000000001" customHeight="1" x14ac:dyDescent="0.25">
      <c r="A19" s="2"/>
      <c r="B19" s="4">
        <f t="shared" si="0"/>
        <v>16</v>
      </c>
      <c r="C19" s="5" t="s">
        <v>17</v>
      </c>
      <c r="D19" s="5" t="s">
        <v>22</v>
      </c>
      <c r="E19" s="4">
        <v>7</v>
      </c>
      <c r="F19" s="2"/>
      <c r="G19" s="12"/>
      <c r="H19" s="12">
        <v>200</v>
      </c>
      <c r="I19" s="2"/>
      <c r="J19" s="9" t="str">
        <f>TRIM(IF(IFERROR(SEARCH(" x ",$C19),0),IF(J$3="X",REPLACE(MID($C19,1,SEARCH(" x ",$C19)),1,MIN(FIND({0;1;2;3;4;5;6;7;8;9},$C19&amp;"0123456789"))-1,""),MID($C19,SEARCH(" x ",$C19)+3,SEARCH("mm",MID($C19,SEARCH(" x ",$C19)+3,100))-1)),IF(J$3="X","",IFERROR(MID(REPLACE($C19,1,MIN(FIND({0;1;2;3;4;5;6;7;8;9},$C19&amp;"0123456789"))-1,""),1,IFERROR(SEARCH("mm",REPLACE($C19,1,MIN(FIND({0;1;2;3;4;5;6;7;8;9},$C19&amp;"0123456789"))-1,""))-1,100)),""))))</f>
        <v/>
      </c>
      <c r="K19" s="9" t="str">
        <f>TRIM(IF(IFERROR(SEARCH(" x ",$C19),0),IF(K$3="X",REPLACE(MID($C19,1,SEARCH(" x ",$C19)),1,MIN(FIND({0;1;2;3;4;5;6;7;8;9},$C19&amp;"0123456789"))-1,""),MID($C19,SEARCH(" x ",$C19)+3,SEARCH("mm",MID($C19,SEARCH(" x ",$C19)+3,100))-1)),IF(K$3="X","",IFERROR(MID(REPLACE($C19,1,MIN(FIND({0;1;2;3;4;5;6;7;8;9},$C19&amp;"0123456789"))-1,""),1,IFERROR(SEARCH("mm",REPLACE($C19,1,MIN(FIND({0;1;2;3;4;5;6;7;8;9},$C19&amp;"0123456789"))-1,""))-1,100)),""))))</f>
        <v>200</v>
      </c>
    </row>
    <row r="20" spans="1:11" ht="20.100000000000001" customHeight="1" x14ac:dyDescent="0.25">
      <c r="A20" s="2"/>
      <c r="B20" s="4">
        <v>17</v>
      </c>
      <c r="C20" s="5" t="s">
        <v>75</v>
      </c>
      <c r="D20" s="5" t="s">
        <v>22</v>
      </c>
      <c r="E20" s="4">
        <v>7</v>
      </c>
      <c r="F20" s="2"/>
      <c r="G20" s="11"/>
      <c r="H20" s="11"/>
      <c r="I20" s="2"/>
      <c r="J20" s="8" t="str">
        <f>TRIM(IF(IFERROR(SEARCH(" x ",$C20),0),IF(J$3="X",REPLACE(MID($C20,1,SEARCH(" x ",$C20)),1,MIN(FIND({0;1;2;3;4;5;6;7;8;9},$C20&amp;"0123456789"))-1,""),MID($C20,SEARCH(" x ",$C20)+3,SEARCH("mm",MID($C20,SEARCH(" x ",$C20)+3,100))-1)),IF(J$3="X","",IFERROR(MID(REPLACE($C20,1,MIN(FIND({0;1;2;3;4;5;6;7;8;9},$C20&amp;"0123456789"))-1,""),1,IFERROR(SEARCH("mm",REPLACE($C20,1,MIN(FIND({0;1;2;3;4;5;6;7;8;9},$C20&amp;"0123456789"))-1,""))-1,100)),""))))</f>
        <v>3</v>
      </c>
      <c r="K20" s="8" t="str">
        <f>TRIM(IF(IFERROR(SEARCH(" x ",$C20),0),IF(K$3="X",REPLACE(MID($C20,1,SEARCH(" x ",$C20)),1,MIN(FIND({0;1;2;3;4;5;6;7;8;9},$C20&amp;"0123456789"))-1,""),MID($C20,SEARCH(" x ",$C20)+3,SEARCH("mm",MID($C20,SEARCH(" x ",$C20)+3,100))-1)),IF(K$3="X","",IFERROR(MID(REPLACE($C20,1,MIN(FIND({0;1;2;3;4;5;6;7;8;9},$C20&amp;"0123456789"))-1,""),1,IFERROR(SEARCH("mm",REPLACE($C20,1,MIN(FIND({0;1;2;3;4;5;6;7;8;9},$C20&amp;"0123456789"))-1,""))-1,100)),""))))</f>
        <v>2,5</v>
      </c>
    </row>
    <row r="21" spans="1:11" ht="20.100000000000001" customHeight="1" x14ac:dyDescent="0.25">
      <c r="A21" s="2"/>
      <c r="B21" s="14"/>
      <c r="C21" s="16"/>
      <c r="D21" s="16"/>
      <c r="E21" s="14"/>
      <c r="F21" s="2"/>
      <c r="G21" s="14"/>
      <c r="H21" s="14"/>
      <c r="I21" s="2"/>
      <c r="J21" s="14"/>
      <c r="K21" s="14"/>
    </row>
    <row r="22" spans="1:11" ht="20.100000000000001" customHeight="1" x14ac:dyDescent="0.25">
      <c r="A22" s="2"/>
      <c r="B22" s="37" t="s">
        <v>81</v>
      </c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20.100000000000001" customHeight="1" x14ac:dyDescent="0.25">
      <c r="A23" s="2"/>
      <c r="B23" s="14"/>
      <c r="C23" s="16"/>
      <c r="D23" s="16"/>
      <c r="E23" s="14"/>
      <c r="F23" s="2"/>
      <c r="G23" s="14"/>
      <c r="H23" s="14"/>
      <c r="I23" s="2"/>
      <c r="J23" s="14"/>
      <c r="K23" s="14"/>
    </row>
    <row r="24" spans="1:11" ht="20.100000000000001" customHeight="1" x14ac:dyDescent="0.25">
      <c r="A24" s="2"/>
      <c r="B24" s="14"/>
      <c r="C24" s="16"/>
      <c r="D24" s="16"/>
      <c r="E24" s="14"/>
      <c r="F24" s="2"/>
      <c r="G24" s="33" t="s">
        <v>80</v>
      </c>
      <c r="H24" s="34"/>
      <c r="I24" s="2"/>
      <c r="J24" s="23" t="s">
        <v>26</v>
      </c>
      <c r="K24" s="24"/>
    </row>
    <row r="25" spans="1:11" ht="20.100000000000001" customHeight="1" x14ac:dyDescent="0.25">
      <c r="G25" s="35"/>
      <c r="H25" s="36"/>
      <c r="J25" s="6" t="s">
        <v>24</v>
      </c>
      <c r="K25" s="6" t="s">
        <v>25</v>
      </c>
    </row>
    <row r="26" spans="1:11" ht="20.100000000000001" customHeight="1" x14ac:dyDescent="0.25">
      <c r="C26" s="5" t="s">
        <v>76</v>
      </c>
      <c r="G26" s="28" t="str">
        <f>REPLACE($C26,1,MIN(FIND({0;1;2;3;4;5;6;7;8;9},$C26&amp;"0123456789"))-1,"")</f>
        <v>50x 100mm</v>
      </c>
      <c r="H26" s="29"/>
      <c r="J26" s="8" t="str">
        <f t="shared" ref="J26:K42" si="1">TRIM(IFERROR(IF(SEARCH("x",$G26)*(J$25="X"),MID($G26,1,SEARCH("x",$G26)-1),MID(SUBSTITUTE(SUBSTITUTE($G26,"mm2",""),"mm",""),SEARCH("x",$G26)+2,100)),IF((J$25="X"),"",SUBSTITUTE(SUBSTITUTE($G26,"mm2",""),"mm",""))))</f>
        <v>50</v>
      </c>
      <c r="K26" s="8" t="str">
        <f t="shared" si="1"/>
        <v>100</v>
      </c>
    </row>
    <row r="27" spans="1:11" ht="20.100000000000001" customHeight="1" x14ac:dyDescent="0.25">
      <c r="C27" s="5" t="s">
        <v>1</v>
      </c>
      <c r="G27" s="30" t="str">
        <f>REPLACE($C27,1,MIN(FIND({0;1;2;3;4;5;6;7;8;9},$C27&amp;"0123456789"))-1,"")</f>
        <v>300 x 50mm</v>
      </c>
      <c r="H27" s="31"/>
      <c r="J27" s="9" t="str">
        <f t="shared" si="1"/>
        <v>300</v>
      </c>
      <c r="K27" s="9" t="str">
        <f t="shared" si="1"/>
        <v>50</v>
      </c>
    </row>
    <row r="28" spans="1:11" ht="20.100000000000001" customHeight="1" x14ac:dyDescent="0.25">
      <c r="C28" s="5" t="s">
        <v>9</v>
      </c>
      <c r="G28" s="28" t="str">
        <f>REPLACE($C28,1,MIN(FIND({0;1;2;3;4;5;6;7;8;9},$C28&amp;"0123456789"))-1,"")</f>
        <v>400 X 1500mm</v>
      </c>
      <c r="H28" s="29"/>
      <c r="J28" s="8" t="str">
        <f t="shared" si="1"/>
        <v>400</v>
      </c>
      <c r="K28" s="8" t="str">
        <f t="shared" si="1"/>
        <v>1500</v>
      </c>
    </row>
    <row r="29" spans="1:11" ht="20.100000000000001" customHeight="1" x14ac:dyDescent="0.25">
      <c r="C29" s="5" t="s">
        <v>77</v>
      </c>
      <c r="G29" s="30" t="str">
        <f>REPLACE($C29,1,MIN(FIND({0;1;2;3;4;5;6;7;8;9},$C29&amp;"0123456789"))-1,"")</f>
        <v>1200x 50mm</v>
      </c>
      <c r="H29" s="31"/>
      <c r="J29" s="9" t="str">
        <f t="shared" si="1"/>
        <v>1200</v>
      </c>
      <c r="K29" s="9" t="str">
        <f t="shared" si="1"/>
        <v>50</v>
      </c>
    </row>
    <row r="30" spans="1:11" ht="20.100000000000001" customHeight="1" x14ac:dyDescent="0.25">
      <c r="C30" s="5" t="s">
        <v>78</v>
      </c>
      <c r="G30" s="28" t="str">
        <f>REPLACE($C30,1,MIN(FIND({0;1;2;3;4;5;6;7;8;9},$C30&amp;"0123456789"))-1,"")</f>
        <v>1100x 80  mm</v>
      </c>
      <c r="H30" s="29"/>
      <c r="J30" s="8" t="str">
        <f t="shared" si="1"/>
        <v>1100</v>
      </c>
      <c r="K30" s="8" t="str">
        <f t="shared" si="1"/>
        <v>80</v>
      </c>
    </row>
    <row r="31" spans="1:11" ht="20.100000000000001" customHeight="1" x14ac:dyDescent="0.25">
      <c r="C31" s="5" t="s">
        <v>0</v>
      </c>
      <c r="G31" s="30" t="str">
        <f>REPLACE($C31,1,MIN(FIND({0;1;2;3;4;5;6;7;8;9},$C31&amp;"0123456789"))-1,"")</f>
        <v>500 x 50mm</v>
      </c>
      <c r="H31" s="31"/>
      <c r="J31" s="9" t="str">
        <f t="shared" si="1"/>
        <v>500</v>
      </c>
      <c r="K31" s="9" t="str">
        <f t="shared" si="1"/>
        <v>50</v>
      </c>
    </row>
    <row r="32" spans="1:11" ht="20.100000000000001" customHeight="1" x14ac:dyDescent="0.25">
      <c r="C32" s="5" t="s">
        <v>2</v>
      </c>
      <c r="G32" s="28" t="str">
        <f>REPLACE($C32,1,MIN(FIND({0;1;2;3;4;5;6;7;8;9},$C32&amp;"0123456789"))-1,"")</f>
        <v>150</v>
      </c>
      <c r="H32" s="29"/>
      <c r="J32" s="8" t="str">
        <f t="shared" si="1"/>
        <v/>
      </c>
      <c r="K32" s="8" t="str">
        <f t="shared" si="1"/>
        <v>150</v>
      </c>
    </row>
    <row r="33" spans="1:11" ht="20.100000000000001" customHeight="1" x14ac:dyDescent="0.25">
      <c r="C33" s="5" t="s">
        <v>3</v>
      </c>
      <c r="G33" s="30" t="str">
        <f>REPLACE($C33,1,MIN(FIND({0;1;2;3;4;5;6;7;8;9},$C33&amp;"0123456789"))-1,"")</f>
        <v>150mm</v>
      </c>
      <c r="H33" s="31"/>
      <c r="J33" s="9" t="str">
        <f t="shared" si="1"/>
        <v/>
      </c>
      <c r="K33" s="9" t="str">
        <f t="shared" si="1"/>
        <v>150</v>
      </c>
    </row>
    <row r="34" spans="1:11" ht="20.100000000000001" customHeight="1" x14ac:dyDescent="0.25">
      <c r="C34" s="5" t="s">
        <v>12</v>
      </c>
      <c r="G34" s="28" t="str">
        <f>REPLACE($C34,1,MIN(FIND({0;1;2;3;4;5;6;7;8;9},$C34&amp;"0123456789"))-1,"")</f>
        <v>250mm</v>
      </c>
      <c r="H34" s="29"/>
      <c r="J34" s="8" t="str">
        <f t="shared" si="1"/>
        <v/>
      </c>
      <c r="K34" s="8" t="str">
        <f t="shared" si="1"/>
        <v>250</v>
      </c>
    </row>
    <row r="35" spans="1:11" ht="20.100000000000001" customHeight="1" x14ac:dyDescent="0.25">
      <c r="C35" s="5" t="s">
        <v>6</v>
      </c>
      <c r="G35" s="30" t="str">
        <f>REPLACE($C35,1,MIN(FIND({0;1;2;3;4;5;6;7;8;9},$C35&amp;"0123456789"))-1,"")</f>
        <v>100mm</v>
      </c>
      <c r="H35" s="31"/>
      <c r="J35" s="9" t="str">
        <f t="shared" si="1"/>
        <v/>
      </c>
      <c r="K35" s="9" t="str">
        <f t="shared" si="1"/>
        <v>100</v>
      </c>
    </row>
    <row r="36" spans="1:11" ht="20.100000000000001" customHeight="1" x14ac:dyDescent="0.25">
      <c r="C36" s="5" t="s">
        <v>4</v>
      </c>
      <c r="G36" s="28" t="str">
        <f>REPLACE($C36,1,MIN(FIND({0;1;2;3;4;5;6;7;8;9},$C36&amp;"0123456789"))-1,"")</f>
        <v>80 mm</v>
      </c>
      <c r="H36" s="29"/>
      <c r="J36" s="8" t="str">
        <f t="shared" si="1"/>
        <v/>
      </c>
      <c r="K36" s="8" t="str">
        <f t="shared" si="1"/>
        <v>80</v>
      </c>
    </row>
    <row r="37" spans="1:11" ht="20.100000000000001" customHeight="1" x14ac:dyDescent="0.25">
      <c r="C37" s="5" t="s">
        <v>5</v>
      </c>
      <c r="G37" s="30" t="str">
        <f>REPLACE($C37,1,MIN(FIND({0;1;2;3;4;5;6;7;8;9},$C37&amp;"0123456789"))-1,"")</f>
        <v>80 mm</v>
      </c>
      <c r="H37" s="31"/>
      <c r="J37" s="9" t="str">
        <f t="shared" si="1"/>
        <v/>
      </c>
      <c r="K37" s="9" t="str">
        <f t="shared" si="1"/>
        <v>80</v>
      </c>
    </row>
    <row r="38" spans="1:11" ht="20.100000000000001" customHeight="1" x14ac:dyDescent="0.25">
      <c r="C38" s="5" t="s">
        <v>8</v>
      </c>
      <c r="G38" s="28" t="str">
        <f>REPLACE($C38,1,MIN(FIND({0;1;2;3;4;5;6;7;8;9},$C38&amp;"0123456789"))-1,"")</f>
        <v>150 mm</v>
      </c>
      <c r="H38" s="29"/>
      <c r="J38" s="8" t="str">
        <f t="shared" si="1"/>
        <v/>
      </c>
      <c r="K38" s="8" t="str">
        <f t="shared" si="1"/>
        <v>150</v>
      </c>
    </row>
    <row r="39" spans="1:11" ht="20.100000000000001" customHeight="1" x14ac:dyDescent="0.25">
      <c r="C39" s="5" t="s">
        <v>7</v>
      </c>
      <c r="G39" s="30" t="str">
        <f>REPLACE($C39,1,MIN(FIND({0;1;2;3;4;5;6;7;8;9},$C39&amp;"0123456789"))-1,"")</f>
        <v>150mm</v>
      </c>
      <c r="H39" s="31"/>
      <c r="J39" s="9" t="str">
        <f t="shared" si="1"/>
        <v/>
      </c>
      <c r="K39" s="9" t="str">
        <f t="shared" si="1"/>
        <v>150</v>
      </c>
    </row>
    <row r="40" spans="1:11" ht="20.100000000000001" customHeight="1" x14ac:dyDescent="0.25">
      <c r="C40" s="5" t="s">
        <v>16</v>
      </c>
      <c r="G40" s="28" t="str">
        <f>REPLACE($C40,1,MIN(FIND({0;1;2;3;4;5;6;7;8;9},$C40&amp;"0123456789"))-1,"")</f>
        <v>100 mm</v>
      </c>
      <c r="H40" s="29"/>
      <c r="J40" s="8" t="str">
        <f t="shared" si="1"/>
        <v/>
      </c>
      <c r="K40" s="8" t="str">
        <f t="shared" si="1"/>
        <v>100</v>
      </c>
    </row>
    <row r="41" spans="1:11" ht="20.100000000000001" customHeight="1" x14ac:dyDescent="0.25">
      <c r="C41" s="5" t="s">
        <v>17</v>
      </c>
      <c r="G41" s="30" t="str">
        <f>REPLACE($C41,1,MIN(FIND({0;1;2;3;4;5;6;7;8;9},$C41&amp;"0123456789"))-1,"")</f>
        <v>200</v>
      </c>
      <c r="H41" s="31"/>
      <c r="J41" s="9" t="str">
        <f t="shared" si="1"/>
        <v/>
      </c>
      <c r="K41" s="9" t="str">
        <f t="shared" si="1"/>
        <v>200</v>
      </c>
    </row>
    <row r="42" spans="1:11" ht="20.100000000000001" customHeight="1" x14ac:dyDescent="0.25">
      <c r="C42" s="32" t="s">
        <v>79</v>
      </c>
      <c r="G42" s="28" t="str">
        <f>REPLACE($C42,1,MIN(FIND({0;1;2;3;4;5;6;7;8;9},$C42&amp;"0123456789"))-1,"")</f>
        <v>3,0 X 2,5mm2</v>
      </c>
      <c r="H42" s="29"/>
      <c r="J42" s="8" t="str">
        <f t="shared" si="1"/>
        <v>3,0</v>
      </c>
      <c r="K42" s="8" t="str">
        <f t="shared" si="1"/>
        <v>2,5</v>
      </c>
    </row>
    <row r="44" spans="1:11" ht="20.100000000000001" customHeight="1" x14ac:dyDescent="0.25">
      <c r="A44" s="2"/>
      <c r="B44" s="37" t="s">
        <v>82</v>
      </c>
      <c r="C44" s="37"/>
      <c r="D44" s="37"/>
      <c r="E44" s="37"/>
      <c r="F44" s="37"/>
      <c r="G44" s="37"/>
      <c r="H44" s="37"/>
      <c r="I44" s="37"/>
      <c r="J44" s="37"/>
      <c r="K44" s="37"/>
    </row>
    <row r="46" spans="1:11" ht="20.100000000000001" customHeight="1" x14ac:dyDescent="0.25">
      <c r="C46" s="16"/>
      <c r="D46" s="16"/>
      <c r="E46" s="14"/>
      <c r="F46" s="2"/>
      <c r="I46" s="2"/>
      <c r="J46" s="23" t="s">
        <v>26</v>
      </c>
      <c r="K46" s="24"/>
    </row>
    <row r="47" spans="1:11" ht="20.100000000000001" customHeight="1" x14ac:dyDescent="0.25">
      <c r="J47" s="6" t="s">
        <v>24</v>
      </c>
      <c r="K47" s="6" t="s">
        <v>25</v>
      </c>
    </row>
    <row r="48" spans="1:11" ht="20.100000000000001" customHeight="1" x14ac:dyDescent="0.25">
      <c r="C48" s="5" t="s">
        <v>76</v>
      </c>
      <c r="J48" s="8" t="str">
        <f>TRIM(IFERROR(IF(SEARCH("x",REPLACE($C48,1,MIN(FIND({0;1;2;3;4;5;6;7;8;9},$C48&amp;"0123456789"))-1,""))*(J$25="X"),MID(REPLACE($C48,1,MIN(FIND({0;1;2;3;4;5;6;7;8;9},$C48&amp;"0123456789"))-1,""),1,SEARCH("x",REPLACE($C48,1,MIN(FIND({0;1;2;3;4;5;6;7;8;9},$C48&amp;"0123456789"))-1,""))-1),MID(SUBSTITUTE(SUBSTITUTE(REPLACE($C48,1,MIN(FIND({0;1;2;3;4;5;6;7;8;9},$C48&amp;"0123456789"))-1,""),"mm2",""),"mm",""),SEARCH("x",REPLACE($C48,1,MIN(FIND({0;1;2;3;4;5;6;7;8;9},$C48&amp;"0123456789"))-1,""))+2,100)),IF((J$25="X"),"",SUBSTITUTE(SUBSTITUTE(REPLACE($C48,1,MIN(FIND({0;1;2;3;4;5;6;7;8;9},$C48&amp;"0123456789"))-1,""),"mm2",""),"mm",""))))</f>
        <v>50</v>
      </c>
      <c r="K48" s="8" t="str">
        <f>TRIM(IFERROR(IF(SEARCH("x",REPLACE($C48,1,MIN(FIND({0;1;2;3;4;5;6;7;8;9},$C48&amp;"0123456789"))-1,""))*(K$25="X"),MID(REPLACE($C48,1,MIN(FIND({0;1;2;3;4;5;6;7;8;9},$C48&amp;"0123456789"))-1,""),1,SEARCH("x",REPLACE($C48,1,MIN(FIND({0;1;2;3;4;5;6;7;8;9},$C48&amp;"0123456789"))-1,""))-1),MID(SUBSTITUTE(SUBSTITUTE(REPLACE($C48,1,MIN(FIND({0;1;2;3;4;5;6;7;8;9},$C48&amp;"0123456789"))-1,""),"mm2",""),"mm",""),SEARCH("x",REPLACE($C48,1,MIN(FIND({0;1;2;3;4;5;6;7;8;9},$C48&amp;"0123456789"))-1,""))+2,100)),IF((K$25="X"),"",SUBSTITUTE(SUBSTITUTE(REPLACE($C48,1,MIN(FIND({0;1;2;3;4;5;6;7;8;9},$C48&amp;"0123456789"))-1,""),"mm2",""),"mm",""))))</f>
        <v>100</v>
      </c>
    </row>
    <row r="49" spans="3:11" ht="20.100000000000001" customHeight="1" x14ac:dyDescent="0.25">
      <c r="C49" s="5" t="s">
        <v>1</v>
      </c>
      <c r="J49" s="9" t="str">
        <f>TRIM(IFERROR(IF(SEARCH("x",REPLACE($C49,1,MIN(FIND({0;1;2;3;4;5;6;7;8;9},$C49&amp;"0123456789"))-1,""))*(J$25="X"),MID(REPLACE($C49,1,MIN(FIND({0;1;2;3;4;5;6;7;8;9},$C49&amp;"0123456789"))-1,""),1,SEARCH("x",REPLACE($C49,1,MIN(FIND({0;1;2;3;4;5;6;7;8;9},$C49&amp;"0123456789"))-1,""))-1),MID(SUBSTITUTE(SUBSTITUTE(REPLACE($C49,1,MIN(FIND({0;1;2;3;4;5;6;7;8;9},$C49&amp;"0123456789"))-1,""),"mm2",""),"mm",""),SEARCH("x",REPLACE($C49,1,MIN(FIND({0;1;2;3;4;5;6;7;8;9},$C49&amp;"0123456789"))-1,""))+2,100)),IF((J$25="X"),"",SUBSTITUTE(SUBSTITUTE(REPLACE($C49,1,MIN(FIND({0;1;2;3;4;5;6;7;8;9},$C49&amp;"0123456789"))-1,""),"mm2",""),"mm",""))))</f>
        <v>300</v>
      </c>
      <c r="K49" s="9" t="str">
        <f>TRIM(IFERROR(IF(SEARCH("x",REPLACE($C49,1,MIN(FIND({0;1;2;3;4;5;6;7;8;9},$C49&amp;"0123456789"))-1,""))*(K$25="X"),MID(REPLACE($C49,1,MIN(FIND({0;1;2;3;4;5;6;7;8;9},$C49&amp;"0123456789"))-1,""),1,SEARCH("x",REPLACE($C49,1,MIN(FIND({0;1;2;3;4;5;6;7;8;9},$C49&amp;"0123456789"))-1,""))-1),MID(SUBSTITUTE(SUBSTITUTE(REPLACE($C49,1,MIN(FIND({0;1;2;3;4;5;6;7;8;9},$C49&amp;"0123456789"))-1,""),"mm2",""),"mm",""),SEARCH("x",REPLACE($C49,1,MIN(FIND({0;1;2;3;4;5;6;7;8;9},$C49&amp;"0123456789"))-1,""))+2,100)),IF((K$25="X"),"",SUBSTITUTE(SUBSTITUTE(REPLACE($C49,1,MIN(FIND({0;1;2;3;4;5;6;7;8;9},$C49&amp;"0123456789"))-1,""),"mm2",""),"mm",""))))</f>
        <v>50</v>
      </c>
    </row>
    <row r="50" spans="3:11" ht="20.100000000000001" customHeight="1" x14ac:dyDescent="0.25">
      <c r="C50" s="5" t="s">
        <v>9</v>
      </c>
      <c r="J50" s="8" t="str">
        <f>TRIM(IFERROR(IF(SEARCH("x",REPLACE($C50,1,MIN(FIND({0;1;2;3;4;5;6;7;8;9},$C50&amp;"0123456789"))-1,""))*(J$25="X"),MID(REPLACE($C50,1,MIN(FIND({0;1;2;3;4;5;6;7;8;9},$C50&amp;"0123456789"))-1,""),1,SEARCH("x",REPLACE($C50,1,MIN(FIND({0;1;2;3;4;5;6;7;8;9},$C50&amp;"0123456789"))-1,""))-1),MID(SUBSTITUTE(SUBSTITUTE(REPLACE($C50,1,MIN(FIND({0;1;2;3;4;5;6;7;8;9},$C50&amp;"0123456789"))-1,""),"mm2",""),"mm",""),SEARCH("x",REPLACE($C50,1,MIN(FIND({0;1;2;3;4;5;6;7;8;9},$C50&amp;"0123456789"))-1,""))+2,100)),IF((J$25="X"),"",SUBSTITUTE(SUBSTITUTE(REPLACE($C50,1,MIN(FIND({0;1;2;3;4;5;6;7;8;9},$C50&amp;"0123456789"))-1,""),"mm2",""),"mm",""))))</f>
        <v>400</v>
      </c>
      <c r="K50" s="8" t="str">
        <f>TRIM(IFERROR(IF(SEARCH("x",REPLACE($C50,1,MIN(FIND({0;1;2;3;4;5;6;7;8;9},$C50&amp;"0123456789"))-1,""))*(K$25="X"),MID(REPLACE($C50,1,MIN(FIND({0;1;2;3;4;5;6;7;8;9},$C50&amp;"0123456789"))-1,""),1,SEARCH("x",REPLACE($C50,1,MIN(FIND({0;1;2;3;4;5;6;7;8;9},$C50&amp;"0123456789"))-1,""))-1),MID(SUBSTITUTE(SUBSTITUTE(REPLACE($C50,1,MIN(FIND({0;1;2;3;4;5;6;7;8;9},$C50&amp;"0123456789"))-1,""),"mm2",""),"mm",""),SEARCH("x",REPLACE($C50,1,MIN(FIND({0;1;2;3;4;5;6;7;8;9},$C50&amp;"0123456789"))-1,""))+2,100)),IF((K$25="X"),"",SUBSTITUTE(SUBSTITUTE(REPLACE($C50,1,MIN(FIND({0;1;2;3;4;5;6;7;8;9},$C50&amp;"0123456789"))-1,""),"mm2",""),"mm",""))))</f>
        <v>1500</v>
      </c>
    </row>
    <row r="51" spans="3:11" ht="20.100000000000001" customHeight="1" x14ac:dyDescent="0.25">
      <c r="C51" s="5" t="s">
        <v>77</v>
      </c>
      <c r="J51" s="9" t="str">
        <f>TRIM(IFERROR(IF(SEARCH("x",REPLACE($C51,1,MIN(FIND({0;1;2;3;4;5;6;7;8;9},$C51&amp;"0123456789"))-1,""))*(J$25="X"),MID(REPLACE($C51,1,MIN(FIND({0;1;2;3;4;5;6;7;8;9},$C51&amp;"0123456789"))-1,""),1,SEARCH("x",REPLACE($C51,1,MIN(FIND({0;1;2;3;4;5;6;7;8;9},$C51&amp;"0123456789"))-1,""))-1),MID(SUBSTITUTE(SUBSTITUTE(REPLACE($C51,1,MIN(FIND({0;1;2;3;4;5;6;7;8;9},$C51&amp;"0123456789"))-1,""),"mm2",""),"mm",""),SEARCH("x",REPLACE($C51,1,MIN(FIND({0;1;2;3;4;5;6;7;8;9},$C51&amp;"0123456789"))-1,""))+2,100)),IF((J$25="X"),"",SUBSTITUTE(SUBSTITUTE(REPLACE($C51,1,MIN(FIND({0;1;2;3;4;5;6;7;8;9},$C51&amp;"0123456789"))-1,""),"mm2",""),"mm",""))))</f>
        <v>1200</v>
      </c>
      <c r="K51" s="9" t="str">
        <f>TRIM(IFERROR(IF(SEARCH("x",REPLACE($C51,1,MIN(FIND({0;1;2;3;4;5;6;7;8;9},$C51&amp;"0123456789"))-1,""))*(K$25="X"),MID(REPLACE($C51,1,MIN(FIND({0;1;2;3;4;5;6;7;8;9},$C51&amp;"0123456789"))-1,""),1,SEARCH("x",REPLACE($C51,1,MIN(FIND({0;1;2;3;4;5;6;7;8;9},$C51&amp;"0123456789"))-1,""))-1),MID(SUBSTITUTE(SUBSTITUTE(REPLACE($C51,1,MIN(FIND({0;1;2;3;4;5;6;7;8;9},$C51&amp;"0123456789"))-1,""),"mm2",""),"mm",""),SEARCH("x",REPLACE($C51,1,MIN(FIND({0;1;2;3;4;5;6;7;8;9},$C51&amp;"0123456789"))-1,""))+2,100)),IF((K$25="X"),"",SUBSTITUTE(SUBSTITUTE(REPLACE($C51,1,MIN(FIND({0;1;2;3;4;5;6;7;8;9},$C51&amp;"0123456789"))-1,""),"mm2",""),"mm",""))))</f>
        <v>50</v>
      </c>
    </row>
    <row r="52" spans="3:11" ht="20.100000000000001" customHeight="1" x14ac:dyDescent="0.25">
      <c r="C52" s="5" t="s">
        <v>78</v>
      </c>
      <c r="J52" s="8" t="str">
        <f>TRIM(IFERROR(IF(SEARCH("x",REPLACE($C52,1,MIN(FIND({0;1;2;3;4;5;6;7;8;9},$C52&amp;"0123456789"))-1,""))*(J$25="X"),MID(REPLACE($C52,1,MIN(FIND({0;1;2;3;4;5;6;7;8;9},$C52&amp;"0123456789"))-1,""),1,SEARCH("x",REPLACE($C52,1,MIN(FIND({0;1;2;3;4;5;6;7;8;9},$C52&amp;"0123456789"))-1,""))-1),MID(SUBSTITUTE(SUBSTITUTE(REPLACE($C52,1,MIN(FIND({0;1;2;3;4;5;6;7;8;9},$C52&amp;"0123456789"))-1,""),"mm2",""),"mm",""),SEARCH("x",REPLACE($C52,1,MIN(FIND({0;1;2;3;4;5;6;7;8;9},$C52&amp;"0123456789"))-1,""))+2,100)),IF((J$25="X"),"",SUBSTITUTE(SUBSTITUTE(REPLACE($C52,1,MIN(FIND({0;1;2;3;4;5;6;7;8;9},$C52&amp;"0123456789"))-1,""),"mm2",""),"mm",""))))</f>
        <v>1100</v>
      </c>
      <c r="K52" s="8" t="str">
        <f>TRIM(IFERROR(IF(SEARCH("x",REPLACE($C52,1,MIN(FIND({0;1;2;3;4;5;6;7;8;9},$C52&amp;"0123456789"))-1,""))*(K$25="X"),MID(REPLACE($C52,1,MIN(FIND({0;1;2;3;4;5;6;7;8;9},$C52&amp;"0123456789"))-1,""),1,SEARCH("x",REPLACE($C52,1,MIN(FIND({0;1;2;3;4;5;6;7;8;9},$C52&amp;"0123456789"))-1,""))-1),MID(SUBSTITUTE(SUBSTITUTE(REPLACE($C52,1,MIN(FIND({0;1;2;3;4;5;6;7;8;9},$C52&amp;"0123456789"))-1,""),"mm2",""),"mm",""),SEARCH("x",REPLACE($C52,1,MIN(FIND({0;1;2;3;4;5;6;7;8;9},$C52&amp;"0123456789"))-1,""))+2,100)),IF((K$25="X"),"",SUBSTITUTE(SUBSTITUTE(REPLACE($C52,1,MIN(FIND({0;1;2;3;4;5;6;7;8;9},$C52&amp;"0123456789"))-1,""),"mm2",""),"mm",""))))</f>
        <v>80</v>
      </c>
    </row>
    <row r="53" spans="3:11" ht="20.100000000000001" customHeight="1" x14ac:dyDescent="0.25">
      <c r="C53" s="5" t="s">
        <v>0</v>
      </c>
      <c r="J53" s="9" t="str">
        <f>TRIM(IFERROR(IF(SEARCH("x",REPLACE($C53,1,MIN(FIND({0;1;2;3;4;5;6;7;8;9},$C53&amp;"0123456789"))-1,""))*(J$25="X"),MID(REPLACE($C53,1,MIN(FIND({0;1;2;3;4;5;6;7;8;9},$C53&amp;"0123456789"))-1,""),1,SEARCH("x",REPLACE($C53,1,MIN(FIND({0;1;2;3;4;5;6;7;8;9},$C53&amp;"0123456789"))-1,""))-1),MID(SUBSTITUTE(SUBSTITUTE(REPLACE($C53,1,MIN(FIND({0;1;2;3;4;5;6;7;8;9},$C53&amp;"0123456789"))-1,""),"mm2",""),"mm",""),SEARCH("x",REPLACE($C53,1,MIN(FIND({0;1;2;3;4;5;6;7;8;9},$C53&amp;"0123456789"))-1,""))+2,100)),IF((J$25="X"),"",SUBSTITUTE(SUBSTITUTE(REPLACE($C53,1,MIN(FIND({0;1;2;3;4;5;6;7;8;9},$C53&amp;"0123456789"))-1,""),"mm2",""),"mm",""))))</f>
        <v>500</v>
      </c>
      <c r="K53" s="9" t="str">
        <f>TRIM(IFERROR(IF(SEARCH("x",REPLACE($C53,1,MIN(FIND({0;1;2;3;4;5;6;7;8;9},$C53&amp;"0123456789"))-1,""))*(K$25="X"),MID(REPLACE($C53,1,MIN(FIND({0;1;2;3;4;5;6;7;8;9},$C53&amp;"0123456789"))-1,""),1,SEARCH("x",REPLACE($C53,1,MIN(FIND({0;1;2;3;4;5;6;7;8;9},$C53&amp;"0123456789"))-1,""))-1),MID(SUBSTITUTE(SUBSTITUTE(REPLACE($C53,1,MIN(FIND({0;1;2;3;4;5;6;7;8;9},$C53&amp;"0123456789"))-1,""),"mm2",""),"mm",""),SEARCH("x",REPLACE($C53,1,MIN(FIND({0;1;2;3;4;5;6;7;8;9},$C53&amp;"0123456789"))-1,""))+2,100)),IF((K$25="X"),"",SUBSTITUTE(SUBSTITUTE(REPLACE($C53,1,MIN(FIND({0;1;2;3;4;5;6;7;8;9},$C53&amp;"0123456789"))-1,""),"mm2",""),"mm",""))))</f>
        <v>50</v>
      </c>
    </row>
    <row r="54" spans="3:11" ht="20.100000000000001" customHeight="1" x14ac:dyDescent="0.25">
      <c r="C54" s="5" t="s">
        <v>2</v>
      </c>
      <c r="J54" s="8" t="str">
        <f>TRIM(IFERROR(IF(SEARCH("x",REPLACE($C54,1,MIN(FIND({0;1;2;3;4;5;6;7;8;9},$C54&amp;"0123456789"))-1,""))*(J$25="X"),MID(REPLACE($C54,1,MIN(FIND({0;1;2;3;4;5;6;7;8;9},$C54&amp;"0123456789"))-1,""),1,SEARCH("x",REPLACE($C54,1,MIN(FIND({0;1;2;3;4;5;6;7;8;9},$C54&amp;"0123456789"))-1,""))-1),MID(SUBSTITUTE(SUBSTITUTE(REPLACE($C54,1,MIN(FIND({0;1;2;3;4;5;6;7;8;9},$C54&amp;"0123456789"))-1,""),"mm2",""),"mm",""),SEARCH("x",REPLACE($C54,1,MIN(FIND({0;1;2;3;4;5;6;7;8;9},$C54&amp;"0123456789"))-1,""))+2,100)),IF((J$25="X"),"",SUBSTITUTE(SUBSTITUTE(REPLACE($C54,1,MIN(FIND({0;1;2;3;4;5;6;7;8;9},$C54&amp;"0123456789"))-1,""),"mm2",""),"mm",""))))</f>
        <v/>
      </c>
      <c r="K54" s="8" t="str">
        <f>TRIM(IFERROR(IF(SEARCH("x",REPLACE($C54,1,MIN(FIND({0;1;2;3;4;5;6;7;8;9},$C54&amp;"0123456789"))-1,""))*(K$25="X"),MID(REPLACE($C54,1,MIN(FIND({0;1;2;3;4;5;6;7;8;9},$C54&amp;"0123456789"))-1,""),1,SEARCH("x",REPLACE($C54,1,MIN(FIND({0;1;2;3;4;5;6;7;8;9},$C54&amp;"0123456789"))-1,""))-1),MID(SUBSTITUTE(SUBSTITUTE(REPLACE($C54,1,MIN(FIND({0;1;2;3;4;5;6;7;8;9},$C54&amp;"0123456789"))-1,""),"mm2",""),"mm",""),SEARCH("x",REPLACE($C54,1,MIN(FIND({0;1;2;3;4;5;6;7;8;9},$C54&amp;"0123456789"))-1,""))+2,100)),IF((K$25="X"),"",SUBSTITUTE(SUBSTITUTE(REPLACE($C54,1,MIN(FIND({0;1;2;3;4;5;6;7;8;9},$C54&amp;"0123456789"))-1,""),"mm2",""),"mm",""))))</f>
        <v>150</v>
      </c>
    </row>
    <row r="55" spans="3:11" ht="20.100000000000001" customHeight="1" x14ac:dyDescent="0.25">
      <c r="C55" s="5" t="s">
        <v>3</v>
      </c>
      <c r="J55" s="9" t="str">
        <f>TRIM(IFERROR(IF(SEARCH("x",REPLACE($C55,1,MIN(FIND({0;1;2;3;4;5;6;7;8;9},$C55&amp;"0123456789"))-1,""))*(J$25="X"),MID(REPLACE($C55,1,MIN(FIND({0;1;2;3;4;5;6;7;8;9},$C55&amp;"0123456789"))-1,""),1,SEARCH("x",REPLACE($C55,1,MIN(FIND({0;1;2;3;4;5;6;7;8;9},$C55&amp;"0123456789"))-1,""))-1),MID(SUBSTITUTE(SUBSTITUTE(REPLACE($C55,1,MIN(FIND({0;1;2;3;4;5;6;7;8;9},$C55&amp;"0123456789"))-1,""),"mm2",""),"mm",""),SEARCH("x",REPLACE($C55,1,MIN(FIND({0;1;2;3;4;5;6;7;8;9},$C55&amp;"0123456789"))-1,""))+2,100)),IF((J$25="X"),"",SUBSTITUTE(SUBSTITUTE(REPLACE($C55,1,MIN(FIND({0;1;2;3;4;5;6;7;8;9},$C55&amp;"0123456789"))-1,""),"mm2",""),"mm",""))))</f>
        <v/>
      </c>
      <c r="K55" s="9" t="str">
        <f>TRIM(IFERROR(IF(SEARCH("x",REPLACE($C55,1,MIN(FIND({0;1;2;3;4;5;6;7;8;9},$C55&amp;"0123456789"))-1,""))*(K$25="X"),MID(REPLACE($C55,1,MIN(FIND({0;1;2;3;4;5;6;7;8;9},$C55&amp;"0123456789"))-1,""),1,SEARCH("x",REPLACE($C55,1,MIN(FIND({0;1;2;3;4;5;6;7;8;9},$C55&amp;"0123456789"))-1,""))-1),MID(SUBSTITUTE(SUBSTITUTE(REPLACE($C55,1,MIN(FIND({0;1;2;3;4;5;6;7;8;9},$C55&amp;"0123456789"))-1,""),"mm2",""),"mm",""),SEARCH("x",REPLACE($C55,1,MIN(FIND({0;1;2;3;4;5;6;7;8;9},$C55&amp;"0123456789"))-1,""))+2,100)),IF((K$25="X"),"",SUBSTITUTE(SUBSTITUTE(REPLACE($C55,1,MIN(FIND({0;1;2;3;4;5;6;7;8;9},$C55&amp;"0123456789"))-1,""),"mm2",""),"mm",""))))</f>
        <v>150</v>
      </c>
    </row>
    <row r="56" spans="3:11" ht="20.100000000000001" customHeight="1" x14ac:dyDescent="0.25">
      <c r="C56" s="5" t="s">
        <v>12</v>
      </c>
      <c r="J56" s="8" t="str">
        <f>TRIM(IFERROR(IF(SEARCH("x",REPLACE($C56,1,MIN(FIND({0;1;2;3;4;5;6;7;8;9},$C56&amp;"0123456789"))-1,""))*(J$25="X"),MID(REPLACE($C56,1,MIN(FIND({0;1;2;3;4;5;6;7;8;9},$C56&amp;"0123456789"))-1,""),1,SEARCH("x",REPLACE($C56,1,MIN(FIND({0;1;2;3;4;5;6;7;8;9},$C56&amp;"0123456789"))-1,""))-1),MID(SUBSTITUTE(SUBSTITUTE(REPLACE($C56,1,MIN(FIND({0;1;2;3;4;5;6;7;8;9},$C56&amp;"0123456789"))-1,""),"mm2",""),"mm",""),SEARCH("x",REPLACE($C56,1,MIN(FIND({0;1;2;3;4;5;6;7;8;9},$C56&amp;"0123456789"))-1,""))+2,100)),IF((J$25="X"),"",SUBSTITUTE(SUBSTITUTE(REPLACE($C56,1,MIN(FIND({0;1;2;3;4;5;6;7;8;9},$C56&amp;"0123456789"))-1,""),"mm2",""),"mm",""))))</f>
        <v/>
      </c>
      <c r="K56" s="8" t="str">
        <f>TRIM(IFERROR(IF(SEARCH("x",REPLACE($C56,1,MIN(FIND({0;1;2;3;4;5;6;7;8;9},$C56&amp;"0123456789"))-1,""))*(K$25="X"),MID(REPLACE($C56,1,MIN(FIND({0;1;2;3;4;5;6;7;8;9},$C56&amp;"0123456789"))-1,""),1,SEARCH("x",REPLACE($C56,1,MIN(FIND({0;1;2;3;4;5;6;7;8;9},$C56&amp;"0123456789"))-1,""))-1),MID(SUBSTITUTE(SUBSTITUTE(REPLACE($C56,1,MIN(FIND({0;1;2;3;4;5;6;7;8;9},$C56&amp;"0123456789"))-1,""),"mm2",""),"mm",""),SEARCH("x",REPLACE($C56,1,MIN(FIND({0;1;2;3;4;5;6;7;8;9},$C56&amp;"0123456789"))-1,""))+2,100)),IF((K$25="X"),"",SUBSTITUTE(SUBSTITUTE(REPLACE($C56,1,MIN(FIND({0;1;2;3;4;5;6;7;8;9},$C56&amp;"0123456789"))-1,""),"mm2",""),"mm",""))))</f>
        <v>250</v>
      </c>
    </row>
    <row r="57" spans="3:11" ht="20.100000000000001" customHeight="1" x14ac:dyDescent="0.25">
      <c r="C57" s="5" t="s">
        <v>6</v>
      </c>
      <c r="J57" s="9" t="str">
        <f>TRIM(IFERROR(IF(SEARCH("x",REPLACE($C57,1,MIN(FIND({0;1;2;3;4;5;6;7;8;9},$C57&amp;"0123456789"))-1,""))*(J$25="X"),MID(REPLACE($C57,1,MIN(FIND({0;1;2;3;4;5;6;7;8;9},$C57&amp;"0123456789"))-1,""),1,SEARCH("x",REPLACE($C57,1,MIN(FIND({0;1;2;3;4;5;6;7;8;9},$C57&amp;"0123456789"))-1,""))-1),MID(SUBSTITUTE(SUBSTITUTE(REPLACE($C57,1,MIN(FIND({0;1;2;3;4;5;6;7;8;9},$C57&amp;"0123456789"))-1,""),"mm2",""),"mm",""),SEARCH("x",REPLACE($C57,1,MIN(FIND({0;1;2;3;4;5;6;7;8;9},$C57&amp;"0123456789"))-1,""))+2,100)),IF((J$25="X"),"",SUBSTITUTE(SUBSTITUTE(REPLACE($C57,1,MIN(FIND({0;1;2;3;4;5;6;7;8;9},$C57&amp;"0123456789"))-1,""),"mm2",""),"mm",""))))</f>
        <v/>
      </c>
      <c r="K57" s="9" t="str">
        <f>TRIM(IFERROR(IF(SEARCH("x",REPLACE($C57,1,MIN(FIND({0;1;2;3;4;5;6;7;8;9},$C57&amp;"0123456789"))-1,""))*(K$25="X"),MID(REPLACE($C57,1,MIN(FIND({0;1;2;3;4;5;6;7;8;9},$C57&amp;"0123456789"))-1,""),1,SEARCH("x",REPLACE($C57,1,MIN(FIND({0;1;2;3;4;5;6;7;8;9},$C57&amp;"0123456789"))-1,""))-1),MID(SUBSTITUTE(SUBSTITUTE(REPLACE($C57,1,MIN(FIND({0;1;2;3;4;5;6;7;8;9},$C57&amp;"0123456789"))-1,""),"mm2",""),"mm",""),SEARCH("x",REPLACE($C57,1,MIN(FIND({0;1;2;3;4;5;6;7;8;9},$C57&amp;"0123456789"))-1,""))+2,100)),IF((K$25="X"),"",SUBSTITUTE(SUBSTITUTE(REPLACE($C57,1,MIN(FIND({0;1;2;3;4;5;6;7;8;9},$C57&amp;"0123456789"))-1,""),"mm2",""),"mm",""))))</f>
        <v>100</v>
      </c>
    </row>
    <row r="58" spans="3:11" ht="20.100000000000001" customHeight="1" x14ac:dyDescent="0.25">
      <c r="C58" s="5" t="s">
        <v>4</v>
      </c>
      <c r="J58" s="8" t="str">
        <f>TRIM(IFERROR(IF(SEARCH("x",REPLACE($C58,1,MIN(FIND({0;1;2;3;4;5;6;7;8;9},$C58&amp;"0123456789"))-1,""))*(J$25="X"),MID(REPLACE($C58,1,MIN(FIND({0;1;2;3;4;5;6;7;8;9},$C58&amp;"0123456789"))-1,""),1,SEARCH("x",REPLACE($C58,1,MIN(FIND({0;1;2;3;4;5;6;7;8;9},$C58&amp;"0123456789"))-1,""))-1),MID(SUBSTITUTE(SUBSTITUTE(REPLACE($C58,1,MIN(FIND({0;1;2;3;4;5;6;7;8;9},$C58&amp;"0123456789"))-1,""),"mm2",""),"mm",""),SEARCH("x",REPLACE($C58,1,MIN(FIND({0;1;2;3;4;5;6;7;8;9},$C58&amp;"0123456789"))-1,""))+2,100)),IF((J$25="X"),"",SUBSTITUTE(SUBSTITUTE(REPLACE($C58,1,MIN(FIND({0;1;2;3;4;5;6;7;8;9},$C58&amp;"0123456789"))-1,""),"mm2",""),"mm",""))))</f>
        <v/>
      </c>
      <c r="K58" s="8" t="str">
        <f>TRIM(IFERROR(IF(SEARCH("x",REPLACE($C58,1,MIN(FIND({0;1;2;3;4;5;6;7;8;9},$C58&amp;"0123456789"))-1,""))*(K$25="X"),MID(REPLACE($C58,1,MIN(FIND({0;1;2;3;4;5;6;7;8;9},$C58&amp;"0123456789"))-1,""),1,SEARCH("x",REPLACE($C58,1,MIN(FIND({0;1;2;3;4;5;6;7;8;9},$C58&amp;"0123456789"))-1,""))-1),MID(SUBSTITUTE(SUBSTITUTE(REPLACE($C58,1,MIN(FIND({0;1;2;3;4;5;6;7;8;9},$C58&amp;"0123456789"))-1,""),"mm2",""),"mm",""),SEARCH("x",REPLACE($C58,1,MIN(FIND({0;1;2;3;4;5;6;7;8;9},$C58&amp;"0123456789"))-1,""))+2,100)),IF((K$25="X"),"",SUBSTITUTE(SUBSTITUTE(REPLACE($C58,1,MIN(FIND({0;1;2;3;4;5;6;7;8;9},$C58&amp;"0123456789"))-1,""),"mm2",""),"mm",""))))</f>
        <v>80</v>
      </c>
    </row>
    <row r="59" spans="3:11" ht="20.100000000000001" customHeight="1" x14ac:dyDescent="0.25">
      <c r="C59" s="5" t="s">
        <v>5</v>
      </c>
      <c r="J59" s="9" t="str">
        <f>TRIM(IFERROR(IF(SEARCH("x",REPLACE($C59,1,MIN(FIND({0;1;2;3;4;5;6;7;8;9},$C59&amp;"0123456789"))-1,""))*(J$25="X"),MID(REPLACE($C59,1,MIN(FIND({0;1;2;3;4;5;6;7;8;9},$C59&amp;"0123456789"))-1,""),1,SEARCH("x",REPLACE($C59,1,MIN(FIND({0;1;2;3;4;5;6;7;8;9},$C59&amp;"0123456789"))-1,""))-1),MID(SUBSTITUTE(SUBSTITUTE(REPLACE($C59,1,MIN(FIND({0;1;2;3;4;5;6;7;8;9},$C59&amp;"0123456789"))-1,""),"mm2",""),"mm",""),SEARCH("x",REPLACE($C59,1,MIN(FIND({0;1;2;3;4;5;6;7;8;9},$C59&amp;"0123456789"))-1,""))+2,100)),IF((J$25="X"),"",SUBSTITUTE(SUBSTITUTE(REPLACE($C59,1,MIN(FIND({0;1;2;3;4;5;6;7;8;9},$C59&amp;"0123456789"))-1,""),"mm2",""),"mm",""))))</f>
        <v/>
      </c>
      <c r="K59" s="9" t="str">
        <f>TRIM(IFERROR(IF(SEARCH("x",REPLACE($C59,1,MIN(FIND({0;1;2;3;4;5;6;7;8;9},$C59&amp;"0123456789"))-1,""))*(K$25="X"),MID(REPLACE($C59,1,MIN(FIND({0;1;2;3;4;5;6;7;8;9},$C59&amp;"0123456789"))-1,""),1,SEARCH("x",REPLACE($C59,1,MIN(FIND({0;1;2;3;4;5;6;7;8;9},$C59&amp;"0123456789"))-1,""))-1),MID(SUBSTITUTE(SUBSTITUTE(REPLACE($C59,1,MIN(FIND({0;1;2;3;4;5;6;7;8;9},$C59&amp;"0123456789"))-1,""),"mm2",""),"mm",""),SEARCH("x",REPLACE($C59,1,MIN(FIND({0;1;2;3;4;5;6;7;8;9},$C59&amp;"0123456789"))-1,""))+2,100)),IF((K$25="X"),"",SUBSTITUTE(SUBSTITUTE(REPLACE($C59,1,MIN(FIND({0;1;2;3;4;5;6;7;8;9},$C59&amp;"0123456789"))-1,""),"mm2",""),"mm",""))))</f>
        <v>80</v>
      </c>
    </row>
    <row r="60" spans="3:11" ht="20.100000000000001" customHeight="1" x14ac:dyDescent="0.25">
      <c r="C60" s="5" t="s">
        <v>8</v>
      </c>
      <c r="J60" s="8" t="str">
        <f>TRIM(IFERROR(IF(SEARCH("x",REPLACE($C60,1,MIN(FIND({0;1;2;3;4;5;6;7;8;9},$C60&amp;"0123456789"))-1,""))*(J$25="X"),MID(REPLACE($C60,1,MIN(FIND({0;1;2;3;4;5;6;7;8;9},$C60&amp;"0123456789"))-1,""),1,SEARCH("x",REPLACE($C60,1,MIN(FIND({0;1;2;3;4;5;6;7;8;9},$C60&amp;"0123456789"))-1,""))-1),MID(SUBSTITUTE(SUBSTITUTE(REPLACE($C60,1,MIN(FIND({0;1;2;3;4;5;6;7;8;9},$C60&amp;"0123456789"))-1,""),"mm2",""),"mm",""),SEARCH("x",REPLACE($C60,1,MIN(FIND({0;1;2;3;4;5;6;7;8;9},$C60&amp;"0123456789"))-1,""))+2,100)),IF((J$25="X"),"",SUBSTITUTE(SUBSTITUTE(REPLACE($C60,1,MIN(FIND({0;1;2;3;4;5;6;7;8;9},$C60&amp;"0123456789"))-1,""),"mm2",""),"mm",""))))</f>
        <v/>
      </c>
      <c r="K60" s="8" t="str">
        <f>TRIM(IFERROR(IF(SEARCH("x",REPLACE($C60,1,MIN(FIND({0;1;2;3;4;5;6;7;8;9},$C60&amp;"0123456789"))-1,""))*(K$25="X"),MID(REPLACE($C60,1,MIN(FIND({0;1;2;3;4;5;6;7;8;9},$C60&amp;"0123456789"))-1,""),1,SEARCH("x",REPLACE($C60,1,MIN(FIND({0;1;2;3;4;5;6;7;8;9},$C60&amp;"0123456789"))-1,""))-1),MID(SUBSTITUTE(SUBSTITUTE(REPLACE($C60,1,MIN(FIND({0;1;2;3;4;5;6;7;8;9},$C60&amp;"0123456789"))-1,""),"mm2",""),"mm",""),SEARCH("x",REPLACE($C60,1,MIN(FIND({0;1;2;3;4;5;6;7;8;9},$C60&amp;"0123456789"))-1,""))+2,100)),IF((K$25="X"),"",SUBSTITUTE(SUBSTITUTE(REPLACE($C60,1,MIN(FIND({0;1;2;3;4;5;6;7;8;9},$C60&amp;"0123456789"))-1,""),"mm2",""),"mm",""))))</f>
        <v>150</v>
      </c>
    </row>
    <row r="61" spans="3:11" ht="20.100000000000001" customHeight="1" x14ac:dyDescent="0.25">
      <c r="C61" s="5" t="s">
        <v>7</v>
      </c>
      <c r="J61" s="9" t="str">
        <f>TRIM(IFERROR(IF(SEARCH("x",REPLACE($C61,1,MIN(FIND({0;1;2;3;4;5;6;7;8;9},$C61&amp;"0123456789"))-1,""))*(J$25="X"),MID(REPLACE($C61,1,MIN(FIND({0;1;2;3;4;5;6;7;8;9},$C61&amp;"0123456789"))-1,""),1,SEARCH("x",REPLACE($C61,1,MIN(FIND({0;1;2;3;4;5;6;7;8;9},$C61&amp;"0123456789"))-1,""))-1),MID(SUBSTITUTE(SUBSTITUTE(REPLACE($C61,1,MIN(FIND({0;1;2;3;4;5;6;7;8;9},$C61&amp;"0123456789"))-1,""),"mm2",""),"mm",""),SEARCH("x",REPLACE($C61,1,MIN(FIND({0;1;2;3;4;5;6;7;8;9},$C61&amp;"0123456789"))-1,""))+2,100)),IF((J$25="X"),"",SUBSTITUTE(SUBSTITUTE(REPLACE($C61,1,MIN(FIND({0;1;2;3;4;5;6;7;8;9},$C61&amp;"0123456789"))-1,""),"mm2",""),"mm",""))))</f>
        <v/>
      </c>
      <c r="K61" s="9" t="str">
        <f>TRIM(IFERROR(IF(SEARCH("x",REPLACE($C61,1,MIN(FIND({0;1;2;3;4;5;6;7;8;9},$C61&amp;"0123456789"))-1,""))*(K$25="X"),MID(REPLACE($C61,1,MIN(FIND({0;1;2;3;4;5;6;7;8;9},$C61&amp;"0123456789"))-1,""),1,SEARCH("x",REPLACE($C61,1,MIN(FIND({0;1;2;3;4;5;6;7;8;9},$C61&amp;"0123456789"))-1,""))-1),MID(SUBSTITUTE(SUBSTITUTE(REPLACE($C61,1,MIN(FIND({0;1;2;3;4;5;6;7;8;9},$C61&amp;"0123456789"))-1,""),"mm2",""),"mm",""),SEARCH("x",REPLACE($C61,1,MIN(FIND({0;1;2;3;4;5;6;7;8;9},$C61&amp;"0123456789"))-1,""))+2,100)),IF((K$25="X"),"",SUBSTITUTE(SUBSTITUTE(REPLACE($C61,1,MIN(FIND({0;1;2;3;4;5;6;7;8;9},$C61&amp;"0123456789"))-1,""),"mm2",""),"mm",""))))</f>
        <v>150</v>
      </c>
    </row>
    <row r="62" spans="3:11" ht="20.100000000000001" customHeight="1" x14ac:dyDescent="0.25">
      <c r="C62" s="5" t="s">
        <v>16</v>
      </c>
      <c r="J62" s="8" t="str">
        <f>TRIM(IFERROR(IF(SEARCH("x",REPLACE($C62,1,MIN(FIND({0;1;2;3;4;5;6;7;8;9},$C62&amp;"0123456789"))-1,""))*(J$25="X"),MID(REPLACE($C62,1,MIN(FIND({0;1;2;3;4;5;6;7;8;9},$C62&amp;"0123456789"))-1,""),1,SEARCH("x",REPLACE($C62,1,MIN(FIND({0;1;2;3;4;5;6;7;8;9},$C62&amp;"0123456789"))-1,""))-1),MID(SUBSTITUTE(SUBSTITUTE(REPLACE($C62,1,MIN(FIND({0;1;2;3;4;5;6;7;8;9},$C62&amp;"0123456789"))-1,""),"mm2",""),"mm",""),SEARCH("x",REPLACE($C62,1,MIN(FIND({0;1;2;3;4;5;6;7;8;9},$C62&amp;"0123456789"))-1,""))+2,100)),IF((J$25="X"),"",SUBSTITUTE(SUBSTITUTE(REPLACE($C62,1,MIN(FIND({0;1;2;3;4;5;6;7;8;9},$C62&amp;"0123456789"))-1,""),"mm2",""),"mm",""))))</f>
        <v/>
      </c>
      <c r="K62" s="8" t="str">
        <f>TRIM(IFERROR(IF(SEARCH("x",REPLACE($C62,1,MIN(FIND({0;1;2;3;4;5;6;7;8;9},$C62&amp;"0123456789"))-1,""))*(K$25="X"),MID(REPLACE($C62,1,MIN(FIND({0;1;2;3;4;5;6;7;8;9},$C62&amp;"0123456789"))-1,""),1,SEARCH("x",REPLACE($C62,1,MIN(FIND({0;1;2;3;4;5;6;7;8;9},$C62&amp;"0123456789"))-1,""))-1),MID(SUBSTITUTE(SUBSTITUTE(REPLACE($C62,1,MIN(FIND({0;1;2;3;4;5;6;7;8;9},$C62&amp;"0123456789"))-1,""),"mm2",""),"mm",""),SEARCH("x",REPLACE($C62,1,MIN(FIND({0;1;2;3;4;5;6;7;8;9},$C62&amp;"0123456789"))-1,""))+2,100)),IF((K$25="X"),"",SUBSTITUTE(SUBSTITUTE(REPLACE($C62,1,MIN(FIND({0;1;2;3;4;5;6;7;8;9},$C62&amp;"0123456789"))-1,""),"mm2",""),"mm",""))))</f>
        <v>100</v>
      </c>
    </row>
    <row r="63" spans="3:11" ht="20.100000000000001" customHeight="1" x14ac:dyDescent="0.25">
      <c r="C63" s="5" t="s">
        <v>17</v>
      </c>
      <c r="J63" s="9" t="str">
        <f>TRIM(IFERROR(IF(SEARCH("x",REPLACE($C63,1,MIN(FIND({0;1;2;3;4;5;6;7;8;9},$C63&amp;"0123456789"))-1,""))*(J$25="X"),MID(REPLACE($C63,1,MIN(FIND({0;1;2;3;4;5;6;7;8;9},$C63&amp;"0123456789"))-1,""),1,SEARCH("x",REPLACE($C63,1,MIN(FIND({0;1;2;3;4;5;6;7;8;9},$C63&amp;"0123456789"))-1,""))-1),MID(SUBSTITUTE(SUBSTITUTE(REPLACE($C63,1,MIN(FIND({0;1;2;3;4;5;6;7;8;9},$C63&amp;"0123456789"))-1,""),"mm2",""),"mm",""),SEARCH("x",REPLACE($C63,1,MIN(FIND({0;1;2;3;4;5;6;7;8;9},$C63&amp;"0123456789"))-1,""))+2,100)),IF((J$25="X"),"",SUBSTITUTE(SUBSTITUTE(REPLACE($C63,1,MIN(FIND({0;1;2;3;4;5;6;7;8;9},$C63&amp;"0123456789"))-1,""),"mm2",""),"mm",""))))</f>
        <v/>
      </c>
      <c r="K63" s="9" t="str">
        <f>TRIM(IFERROR(IF(SEARCH("x",REPLACE($C63,1,MIN(FIND({0;1;2;3;4;5;6;7;8;9},$C63&amp;"0123456789"))-1,""))*(K$25="X"),MID(REPLACE($C63,1,MIN(FIND({0;1;2;3;4;5;6;7;8;9},$C63&amp;"0123456789"))-1,""),1,SEARCH("x",REPLACE($C63,1,MIN(FIND({0;1;2;3;4;5;6;7;8;9},$C63&amp;"0123456789"))-1,""))-1),MID(SUBSTITUTE(SUBSTITUTE(REPLACE($C63,1,MIN(FIND({0;1;2;3;4;5;6;7;8;9},$C63&amp;"0123456789"))-1,""),"mm2",""),"mm",""),SEARCH("x",REPLACE($C63,1,MIN(FIND({0;1;2;3;4;5;6;7;8;9},$C63&amp;"0123456789"))-1,""))+2,100)),IF((K$25="X"),"",SUBSTITUTE(SUBSTITUTE(REPLACE($C63,1,MIN(FIND({0;1;2;3;4;5;6;7;8;9},$C63&amp;"0123456789"))-1,""),"mm2",""),"mm",""))))</f>
        <v>200</v>
      </c>
    </row>
    <row r="64" spans="3:11" ht="20.100000000000001" customHeight="1" x14ac:dyDescent="0.25">
      <c r="C64" s="32" t="s">
        <v>79</v>
      </c>
      <c r="J64" s="8" t="str">
        <f>TRIM(IFERROR(IF(SEARCH("x",REPLACE($C64,1,MIN(FIND({0;1;2;3;4;5;6;7;8;9},$C64&amp;"0123456789"))-1,""))*(J$25="X"),MID(REPLACE($C64,1,MIN(FIND({0;1;2;3;4;5;6;7;8;9},$C64&amp;"0123456789"))-1,""),1,SEARCH("x",REPLACE($C64,1,MIN(FIND({0;1;2;3;4;5;6;7;8;9},$C64&amp;"0123456789"))-1,""))-1),MID(SUBSTITUTE(SUBSTITUTE(REPLACE($C64,1,MIN(FIND({0;1;2;3;4;5;6;7;8;9},$C64&amp;"0123456789"))-1,""),"mm2",""),"mm",""),SEARCH("x",REPLACE($C64,1,MIN(FIND({0;1;2;3;4;5;6;7;8;9},$C64&amp;"0123456789"))-1,""))+2,100)),IF((J$25="X"),"",SUBSTITUTE(SUBSTITUTE(REPLACE($C64,1,MIN(FIND({0;1;2;3;4;5;6;7;8;9},$C64&amp;"0123456789"))-1,""),"mm2",""),"mm",""))))</f>
        <v>3,0</v>
      </c>
      <c r="K64" s="8" t="str">
        <f>TRIM(IFERROR(IF(SEARCH("x",REPLACE($C64,1,MIN(FIND({0;1;2;3;4;5;6;7;8;9},$C64&amp;"0123456789"))-1,""))*(K$25="X"),MID(REPLACE($C64,1,MIN(FIND({0;1;2;3;4;5;6;7;8;9},$C64&amp;"0123456789"))-1,""),1,SEARCH("x",REPLACE($C64,1,MIN(FIND({0;1;2;3;4;5;6;7;8;9},$C64&amp;"0123456789"))-1,""))-1),MID(SUBSTITUTE(SUBSTITUTE(REPLACE($C64,1,MIN(FIND({0;1;2;3;4;5;6;7;8;9},$C64&amp;"0123456789"))-1,""),"mm2",""),"mm",""),SEARCH("x",REPLACE($C64,1,MIN(FIND({0;1;2;3;4;5;6;7;8;9},$C64&amp;"0123456789"))-1,""))+2,100)),IF((K$25="X"),"",SUBSTITUTE(SUBSTITUTE(REPLACE($C64,1,MIN(FIND({0;1;2;3;4;5;6;7;8;9},$C64&amp;"0123456789"))-1,""),"mm2",""),"mm",""))))</f>
        <v>2,5</v>
      </c>
    </row>
  </sheetData>
  <mergeCells count="24">
    <mergeCell ref="B44:K44"/>
    <mergeCell ref="J46:K46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37:H37"/>
    <mergeCell ref="G28:H28"/>
    <mergeCell ref="G29:H29"/>
    <mergeCell ref="G30:H30"/>
    <mergeCell ref="G31:H31"/>
    <mergeCell ref="G32:H32"/>
    <mergeCell ref="J2:K2"/>
    <mergeCell ref="G2:H2"/>
    <mergeCell ref="J24:K24"/>
    <mergeCell ref="G26:H26"/>
    <mergeCell ref="G27:H27"/>
    <mergeCell ref="G24:H25"/>
    <mergeCell ref="B22:K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N27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10.7109375" defaultRowHeight="20.100000000000001" customHeight="1" x14ac:dyDescent="0.25"/>
  <cols>
    <col min="1" max="1" width="5.7109375" style="1" customWidth="1"/>
    <col min="2" max="2" width="8.7109375" style="1" customWidth="1"/>
    <col min="3" max="3" width="10.7109375" style="1"/>
    <col min="4" max="4" width="35.7109375" style="1" customWidth="1"/>
    <col min="5" max="5" width="12.7109375" style="1" customWidth="1"/>
    <col min="6" max="7" width="8.7109375" style="1" customWidth="1"/>
    <col min="8" max="8" width="10.7109375" style="1" customWidth="1"/>
    <col min="9" max="12" width="14.7109375" style="1" customWidth="1"/>
    <col min="13" max="14" width="15.7109375" style="1" customWidth="1"/>
    <col min="15" max="16384" width="10.7109375" style="1"/>
  </cols>
  <sheetData>
    <row r="2" spans="2:14" ht="20.100000000000001" customHeight="1" x14ac:dyDescent="0.25">
      <c r="B2" s="27" t="s">
        <v>28</v>
      </c>
      <c r="C2" s="27" t="s">
        <v>59</v>
      </c>
      <c r="D2" s="27"/>
      <c r="E2" s="27" t="s">
        <v>30</v>
      </c>
      <c r="F2" s="27" t="s">
        <v>58</v>
      </c>
      <c r="G2" s="27"/>
      <c r="H2" s="27" t="s">
        <v>52</v>
      </c>
      <c r="I2" s="27" t="s">
        <v>31</v>
      </c>
      <c r="J2" s="27" t="s">
        <v>74</v>
      </c>
      <c r="K2" s="27" t="s">
        <v>32</v>
      </c>
      <c r="L2" s="27" t="s">
        <v>33</v>
      </c>
      <c r="M2" s="27" t="s">
        <v>34</v>
      </c>
      <c r="N2" s="27" t="s">
        <v>35</v>
      </c>
    </row>
    <row r="3" spans="2:14" ht="20.100000000000001" customHeight="1" x14ac:dyDescent="0.25">
      <c r="B3" s="27"/>
      <c r="C3" s="22" t="s">
        <v>29</v>
      </c>
      <c r="D3" s="22" t="s">
        <v>19</v>
      </c>
      <c r="E3" s="27"/>
      <c r="F3" s="22" t="s">
        <v>24</v>
      </c>
      <c r="G3" s="22" t="s">
        <v>25</v>
      </c>
      <c r="H3" s="27"/>
      <c r="I3" s="27"/>
      <c r="J3" s="27"/>
      <c r="K3" s="27"/>
      <c r="L3" s="27"/>
      <c r="M3" s="27"/>
      <c r="N3" s="27"/>
    </row>
    <row r="4" spans="2:14" ht="20.100000000000001" customHeight="1" x14ac:dyDescent="0.25">
      <c r="B4" s="13" t="s">
        <v>36</v>
      </c>
      <c r="C4" s="13" t="s">
        <v>37</v>
      </c>
      <c r="D4" s="13" t="s">
        <v>38</v>
      </c>
      <c r="E4" s="13" t="s">
        <v>39</v>
      </c>
      <c r="F4" s="13" t="s">
        <v>24</v>
      </c>
      <c r="G4" s="13" t="s">
        <v>25</v>
      </c>
      <c r="H4" s="13" t="s">
        <v>40</v>
      </c>
      <c r="I4" s="13" t="s">
        <v>41</v>
      </c>
      <c r="J4" s="13" t="s">
        <v>42</v>
      </c>
      <c r="K4" s="13" t="s">
        <v>43</v>
      </c>
      <c r="L4" s="13" t="s">
        <v>44</v>
      </c>
      <c r="M4" s="13" t="s">
        <v>45</v>
      </c>
      <c r="N4" s="13" t="s">
        <v>51</v>
      </c>
    </row>
    <row r="5" spans="2:14" ht="20.100000000000001" customHeight="1" x14ac:dyDescent="0.25">
      <c r="B5" s="14">
        <v>1</v>
      </c>
      <c r="C5" s="15">
        <v>1001</v>
      </c>
      <c r="D5" s="16" t="s">
        <v>2</v>
      </c>
      <c r="E5" s="16" t="s">
        <v>46</v>
      </c>
      <c r="F5" s="14" t="str">
        <f>TRIM(IF(IFERROR(SEARCH(" x ",$D5),0),IF(F$4="X",REPLACE(MID($D5,1,SEARCH(" x ",$D5)),1,MIN(FIND({0;1;2;3;4;5;6;7;8;9},$D5&amp;"0123456789"))-1,""),MID($D5,SEARCH(" x ",$D5)+3,SEARCH("mm",MID($D5,SEARCH(" x ",$D5)+3,100))-1)),IF(F$4="X","",IFERROR(MID(REPLACE($D5,1,MIN(FIND({0;1;2;3;4;5;6;7;8;9},$D5&amp;"0123456789"))-1,""),1,IFERROR(SEARCH("mm",REPLACE($D5,1,MIN(FIND({0;1;2;3;4;5;6;7;8;9},$D5&amp;"0123456789"))-1,""))-1,100)),""))))</f>
        <v/>
      </c>
      <c r="G5" s="14" t="str">
        <f>TRIM(IF(IFERROR(SEARCH(" x ",$D5),0),IF(G$4="X",REPLACE(MID($D5,1,SEARCH(" x ",$D5)),1,MIN(FIND({0;1;2;3;4;5;6;7;8;9},$D5&amp;"0123456789"))-1,""),MID($D5,SEARCH(" x ",$D5)+3,SEARCH("mm",MID($D5,SEARCH(" x ",$D5)+3,100))-1)),IF(G$4="X","",IFERROR(MID(REPLACE($D5,1,MIN(FIND({0;1;2;3;4;5;6;7;8;9},$D5&amp;"0123456789"))-1,""),1,IFERROR(SEARCH("mm",REPLACE($D5,1,MIN(FIND({0;1;2;3;4;5;6;7;8;9},$D5&amp;"0123456789"))-1,""))-1,100)),""))))</f>
        <v>150</v>
      </c>
      <c r="H5" s="16" t="s">
        <v>10</v>
      </c>
      <c r="I5" s="17">
        <v>1000</v>
      </c>
      <c r="J5" s="17">
        <f>I5*0.1</f>
        <v>100</v>
      </c>
      <c r="K5" s="17">
        <v>0</v>
      </c>
      <c r="L5" s="17">
        <f t="shared" ref="L5:L27" si="0">I5*0.25</f>
        <v>250</v>
      </c>
      <c r="M5" s="17">
        <f t="shared" ref="M5:M27" si="1">I5*0.15</f>
        <v>150</v>
      </c>
      <c r="N5" s="18">
        <f t="shared" ref="N5:N27" si="2">SUM(I5:M5)</f>
        <v>1500</v>
      </c>
    </row>
    <row r="6" spans="2:14" ht="20.100000000000001" customHeight="1" x14ac:dyDescent="0.25">
      <c r="B6" s="14">
        <v>2</v>
      </c>
      <c r="C6" s="15">
        <v>1002</v>
      </c>
      <c r="D6" s="16" t="s">
        <v>54</v>
      </c>
      <c r="E6" s="16" t="s">
        <v>46</v>
      </c>
      <c r="F6" s="14" t="str">
        <f>TRIM(IF(IFERROR(SEARCH(" x ",$D6),0),IF(F$4="X",REPLACE(MID($D6,1,SEARCH(" x ",$D6)),1,MIN(FIND({0;1;2;3;4;5;6;7;8;9},$D6&amp;"0123456789"))-1,""),MID($D6,SEARCH(" x ",$D6)+3,SEARCH("mm",MID($D6,SEARCH(" x ",$D6)+3,100))-1)),IF(F$4="X","",IFERROR(MID(REPLACE($D6,1,MIN(FIND({0;1;2;3;4;5;6;7;8;9},$D6&amp;"0123456789"))-1,""),1,IFERROR(SEARCH("mm",REPLACE($D6,1,MIN(FIND({0;1;2;3;4;5;6;7;8;9},$D6&amp;"0123456789"))-1,""))-1,100)),""))))</f>
        <v/>
      </c>
      <c r="G6" s="14" t="str">
        <f>TRIM(IF(IFERROR(SEARCH(" x ",$D6),0),IF(G$4="X",REPLACE(MID($D6,1,SEARCH(" x ",$D6)),1,MIN(FIND({0;1;2;3;4;5;6;7;8;9},$D6&amp;"0123456789"))-1,""),MID($D6,SEARCH(" x ",$D6)+3,SEARCH("mm",MID($D6,SEARCH(" x ",$D6)+3,100))-1)),IF(G$4="X","",IFERROR(MID(REPLACE($D6,1,MIN(FIND({0;1;2;3;4;5;6;7;8;9},$D6&amp;"0123456789"))-1,""),1,IFERROR(SEARCH("mm",REPLACE($D6,1,MIN(FIND({0;1;2;3;4;5;6;7;8;9},$D6&amp;"0123456789"))-1,""))-1,100)),""))))</f>
        <v>150</v>
      </c>
      <c r="H6" s="16" t="s">
        <v>10</v>
      </c>
      <c r="I6" s="17">
        <v>2000</v>
      </c>
      <c r="J6" s="17">
        <f t="shared" ref="J6:J12" si="3">I6*0.1</f>
        <v>200</v>
      </c>
      <c r="K6" s="17">
        <v>0</v>
      </c>
      <c r="L6" s="17">
        <f t="shared" si="0"/>
        <v>500</v>
      </c>
      <c r="M6" s="17">
        <f t="shared" si="1"/>
        <v>300</v>
      </c>
      <c r="N6" s="18">
        <f t="shared" si="2"/>
        <v>3000</v>
      </c>
    </row>
    <row r="7" spans="2:14" ht="20.100000000000001" customHeight="1" x14ac:dyDescent="0.25">
      <c r="B7" s="14">
        <v>3</v>
      </c>
      <c r="C7" s="15">
        <v>1003</v>
      </c>
      <c r="D7" s="16" t="s">
        <v>69</v>
      </c>
      <c r="E7" s="16" t="s">
        <v>46</v>
      </c>
      <c r="F7" s="14" t="str">
        <f>TRIM(IF(IFERROR(SEARCH(" x ",$D7),0),IF(F$4="X",REPLACE(MID($D7,1,SEARCH(" x ",$D7)),1,MIN(FIND({0;1;2;3;4;5;6;7;8;9},$D7&amp;"0123456789"))-1,""),MID($D7,SEARCH(" x ",$D7)+3,SEARCH("mm",MID($D7,SEARCH(" x ",$D7)+3,100))-1)),IF(F$4="X","",IFERROR(MID(REPLACE($D7,1,MIN(FIND({0;1;2;3;4;5;6;7;8;9},$D7&amp;"0123456789"))-1,""),1,IFERROR(SEARCH("mm",REPLACE($D7,1,MIN(FIND({0;1;2;3;4;5;6;7;8;9},$D7&amp;"0123456789"))-1,""))-1,100)),""))))</f>
        <v/>
      </c>
      <c r="G7" s="14" t="str">
        <f>TRIM(IF(IFERROR(SEARCH(" x ",$D7),0),IF(G$4="X",REPLACE(MID($D7,1,SEARCH(" x ",$D7)),1,MIN(FIND({0;1;2;3;4;5;6;7;8;9},$D7&amp;"0123456789"))-1,""),MID($D7,SEARCH(" x ",$D7)+3,SEARCH("mm",MID($D7,SEARCH(" x ",$D7)+3,100))-1)),IF(G$4="X","",IFERROR(MID(REPLACE($D7,1,MIN(FIND({0;1;2;3;4;5;6;7;8;9},$D7&amp;"0123456789"))-1,""),1,IFERROR(SEARCH("mm",REPLACE($D7,1,MIN(FIND({0;1;2;3;4;5;6;7;8;9},$D7&amp;"0123456789"))-1,""))-1,100)),""))))</f>
        <v>250</v>
      </c>
      <c r="H7" s="16" t="s">
        <v>10</v>
      </c>
      <c r="I7" s="17">
        <v>5000</v>
      </c>
      <c r="J7" s="17">
        <f t="shared" si="3"/>
        <v>500</v>
      </c>
      <c r="K7" s="17">
        <v>0</v>
      </c>
      <c r="L7" s="17">
        <f t="shared" si="0"/>
        <v>1250</v>
      </c>
      <c r="M7" s="17">
        <f t="shared" si="1"/>
        <v>750</v>
      </c>
      <c r="N7" s="18">
        <f t="shared" si="2"/>
        <v>7500</v>
      </c>
    </row>
    <row r="8" spans="2:14" ht="20.100000000000001" customHeight="1" x14ac:dyDescent="0.25">
      <c r="B8" s="14">
        <v>4</v>
      </c>
      <c r="C8" s="15">
        <v>1004</v>
      </c>
      <c r="D8" s="16" t="s">
        <v>55</v>
      </c>
      <c r="E8" s="16" t="s">
        <v>46</v>
      </c>
      <c r="F8" s="14" t="str">
        <f>TRIM(IF(IFERROR(SEARCH(" x ",$D8),0),IF(F$4="X",REPLACE(MID($D8,1,SEARCH(" x ",$D8)),1,MIN(FIND({0;1;2;3;4;5;6;7;8;9},$D8&amp;"0123456789"))-1,""),MID($D8,SEARCH(" x ",$D8)+3,SEARCH("mm",MID($D8,SEARCH(" x ",$D8)+3,100))-1)),IF(F$4="X","",IFERROR(MID(REPLACE($D8,1,MIN(FIND({0;1;2;3;4;5;6;7;8;9},$D8&amp;"0123456789"))-1,""),1,IFERROR(SEARCH("mm",REPLACE($D8,1,MIN(FIND({0;1;2;3;4;5;6;7;8;9},$D8&amp;"0123456789"))-1,""))-1,100)),""))))</f>
        <v/>
      </c>
      <c r="G8" s="14" t="str">
        <f>TRIM(IF(IFERROR(SEARCH(" x ",$D8),0),IF(G$4="X",REPLACE(MID($D8,1,SEARCH(" x ",$D8)),1,MIN(FIND({0;1;2;3;4;5;6;7;8;9},$D8&amp;"0123456789"))-1,""),MID($D8,SEARCH(" x ",$D8)+3,SEARCH("mm",MID($D8,SEARCH(" x ",$D8)+3,100))-1)),IF(G$4="X","",IFERROR(MID(REPLACE($D8,1,MIN(FIND({0;1;2;3;4;5;6;7;8;9},$D8&amp;"0123456789"))-1,""),1,IFERROR(SEARCH("mm",REPLACE($D8,1,MIN(FIND({0;1;2;3;4;5;6;7;8;9},$D8&amp;"0123456789"))-1,""))-1,100)),""))))</f>
        <v>100</v>
      </c>
      <c r="H8" s="16" t="s">
        <v>10</v>
      </c>
      <c r="I8" s="17">
        <v>2000</v>
      </c>
      <c r="J8" s="17">
        <f t="shared" si="3"/>
        <v>200</v>
      </c>
      <c r="K8" s="17">
        <v>0</v>
      </c>
      <c r="L8" s="17">
        <f t="shared" si="0"/>
        <v>500</v>
      </c>
      <c r="M8" s="17">
        <f t="shared" si="1"/>
        <v>300</v>
      </c>
      <c r="N8" s="18">
        <f t="shared" si="2"/>
        <v>3000</v>
      </c>
    </row>
    <row r="9" spans="2:14" ht="20.100000000000001" customHeight="1" x14ac:dyDescent="0.25">
      <c r="B9" s="14">
        <v>5</v>
      </c>
      <c r="C9" s="15">
        <v>1005</v>
      </c>
      <c r="D9" s="16" t="s">
        <v>56</v>
      </c>
      <c r="E9" s="16" t="s">
        <v>46</v>
      </c>
      <c r="F9" s="14" t="str">
        <f>TRIM(IF(IFERROR(SEARCH(" x ",$D9),0),IF(F$4="X",REPLACE(MID($D9,1,SEARCH(" x ",$D9)),1,MIN(FIND({0;1;2;3;4;5;6;7;8;9},$D9&amp;"0123456789"))-1,""),MID($D9,SEARCH(" x ",$D9)+3,SEARCH("mm",MID($D9,SEARCH(" x ",$D9)+3,100))-1)),IF(F$4="X","",IFERROR(MID(REPLACE($D9,1,MIN(FIND({0;1;2;3;4;5;6;7;8;9},$D9&amp;"0123456789"))-1,""),1,IFERROR(SEARCH("mm",REPLACE($D9,1,MIN(FIND({0;1;2;3;4;5;6;7;8;9},$D9&amp;"0123456789"))-1,""))-1,100)),""))))</f>
        <v/>
      </c>
      <c r="G9" s="14" t="str">
        <f>TRIM(IF(IFERROR(SEARCH(" x ",$D9),0),IF(G$4="X",REPLACE(MID($D9,1,SEARCH(" x ",$D9)),1,MIN(FIND({0;1;2;3;4;5;6;7;8;9},$D9&amp;"0123456789"))-1,""),MID($D9,SEARCH(" x ",$D9)+3,SEARCH("mm",MID($D9,SEARCH(" x ",$D9)+3,100))-1)),IF(G$4="X","",IFERROR(MID(REPLACE($D9,1,MIN(FIND({0;1;2;3;4;5;6;7;8;9},$D9&amp;"0123456789"))-1,""),1,IFERROR(SEARCH("mm",REPLACE($D9,1,MIN(FIND({0;1;2;3;4;5;6;7;8;9},$D9&amp;"0123456789"))-1,""))-1,100)),""))))</f>
        <v>100</v>
      </c>
      <c r="H9" s="16" t="s">
        <v>10</v>
      </c>
      <c r="I9" s="17">
        <v>10000</v>
      </c>
      <c r="J9" s="17">
        <f t="shared" si="3"/>
        <v>1000</v>
      </c>
      <c r="K9" s="17">
        <v>0</v>
      </c>
      <c r="L9" s="17">
        <f t="shared" si="0"/>
        <v>2500</v>
      </c>
      <c r="M9" s="17">
        <f t="shared" si="1"/>
        <v>1500</v>
      </c>
      <c r="N9" s="18">
        <f t="shared" si="2"/>
        <v>15000</v>
      </c>
    </row>
    <row r="10" spans="2:14" ht="20.100000000000001" customHeight="1" x14ac:dyDescent="0.25">
      <c r="B10" s="14">
        <v>6</v>
      </c>
      <c r="C10" s="15">
        <v>1006</v>
      </c>
      <c r="D10" s="16" t="s">
        <v>56</v>
      </c>
      <c r="E10" s="16" t="s">
        <v>46</v>
      </c>
      <c r="F10" s="14" t="str">
        <f>TRIM(IF(IFERROR(SEARCH(" x ",$D10),0),IF(F$4="X",REPLACE(MID($D10,1,SEARCH(" x ",$D10)),1,MIN(FIND({0;1;2;3;4;5;6;7;8;9},$D10&amp;"0123456789"))-1,""),MID($D10,SEARCH(" x ",$D10)+3,SEARCH("mm",MID($D10,SEARCH(" x ",$D10)+3,100))-1)),IF(F$4="X","",IFERROR(MID(REPLACE($D10,1,MIN(FIND({0;1;2;3;4;5;6;7;8;9},$D10&amp;"0123456789"))-1,""),1,IFERROR(SEARCH("mm",REPLACE($D10,1,MIN(FIND({0;1;2;3;4;5;6;7;8;9},$D10&amp;"0123456789"))-1,""))-1,100)),""))))</f>
        <v/>
      </c>
      <c r="G10" s="14" t="str">
        <f>TRIM(IF(IFERROR(SEARCH(" x ",$D10),0),IF(G$4="X",REPLACE(MID($D10,1,SEARCH(" x ",$D10)),1,MIN(FIND({0;1;2;3;4;5;6;7;8;9},$D10&amp;"0123456789"))-1,""),MID($D10,SEARCH(" x ",$D10)+3,SEARCH("mm",MID($D10,SEARCH(" x ",$D10)+3,100))-1)),IF(G$4="X","",IFERROR(MID(REPLACE($D10,1,MIN(FIND({0;1;2;3;4;5;6;7;8;9},$D10&amp;"0123456789"))-1,""),1,IFERROR(SEARCH("mm",REPLACE($D10,1,MIN(FIND({0;1;2;3;4;5;6;7;8;9},$D10&amp;"0123456789"))-1,""))-1,100)),""))))</f>
        <v>100</v>
      </c>
      <c r="H10" s="16" t="s">
        <v>10</v>
      </c>
      <c r="I10" s="17">
        <v>10000</v>
      </c>
      <c r="J10" s="17">
        <f t="shared" si="3"/>
        <v>1000</v>
      </c>
      <c r="K10" s="17">
        <v>0</v>
      </c>
      <c r="L10" s="17">
        <f t="shared" si="0"/>
        <v>2500</v>
      </c>
      <c r="M10" s="17">
        <f t="shared" si="1"/>
        <v>1500</v>
      </c>
      <c r="N10" s="18">
        <f t="shared" si="2"/>
        <v>15000</v>
      </c>
    </row>
    <row r="11" spans="2:14" ht="20.100000000000001" customHeight="1" x14ac:dyDescent="0.25">
      <c r="B11" s="14">
        <v>7</v>
      </c>
      <c r="C11" s="15">
        <v>1007</v>
      </c>
      <c r="D11" s="16" t="s">
        <v>4</v>
      </c>
      <c r="E11" s="16" t="s">
        <v>46</v>
      </c>
      <c r="F11" s="14" t="str">
        <f>TRIM(IF(IFERROR(SEARCH(" x ",$D11),0),IF(F$4="X",REPLACE(MID($D11,1,SEARCH(" x ",$D11)),1,MIN(FIND({0;1;2;3;4;5;6;7;8;9},$D11&amp;"0123456789"))-1,""),MID($D11,SEARCH(" x ",$D11)+3,SEARCH("mm",MID($D11,SEARCH(" x ",$D11)+3,100))-1)),IF(F$4="X","",IFERROR(MID(REPLACE($D11,1,MIN(FIND({0;1;2;3;4;5;6;7;8;9},$D11&amp;"0123456789"))-1,""),1,IFERROR(SEARCH("mm",REPLACE($D11,1,MIN(FIND({0;1;2;3;4;5;6;7;8;9},$D11&amp;"0123456789"))-1,""))-1,100)),""))))</f>
        <v/>
      </c>
      <c r="G11" s="14" t="str">
        <f>TRIM(IF(IFERROR(SEARCH(" x ",$D11),0),IF(G$4="X",REPLACE(MID($D11,1,SEARCH(" x ",$D11)),1,MIN(FIND({0;1;2;3;4;5;6;7;8;9},$D11&amp;"0123456789"))-1,""),MID($D11,SEARCH(" x ",$D11)+3,SEARCH("mm",MID($D11,SEARCH(" x ",$D11)+3,100))-1)),IF(G$4="X","",IFERROR(MID(REPLACE($D11,1,MIN(FIND({0;1;2;3;4;5;6;7;8;9},$D11&amp;"0123456789"))-1,""),1,IFERROR(SEARCH("mm",REPLACE($D11,1,MIN(FIND({0;1;2;3;4;5;6;7;8;9},$D11&amp;"0123456789"))-1,""))-1,100)),""))))</f>
        <v>80</v>
      </c>
      <c r="H11" s="16" t="s">
        <v>10</v>
      </c>
      <c r="I11" s="17">
        <v>10000</v>
      </c>
      <c r="J11" s="17">
        <f t="shared" si="3"/>
        <v>1000</v>
      </c>
      <c r="K11" s="17">
        <v>0</v>
      </c>
      <c r="L11" s="17">
        <f t="shared" si="0"/>
        <v>2500</v>
      </c>
      <c r="M11" s="17">
        <f t="shared" si="1"/>
        <v>1500</v>
      </c>
      <c r="N11" s="18">
        <f t="shared" si="2"/>
        <v>15000</v>
      </c>
    </row>
    <row r="12" spans="2:14" ht="20.100000000000001" customHeight="1" x14ac:dyDescent="0.25">
      <c r="B12" s="14">
        <v>8</v>
      </c>
      <c r="C12" s="15">
        <v>1008</v>
      </c>
      <c r="D12" s="16" t="s">
        <v>5</v>
      </c>
      <c r="E12" s="16" t="s">
        <v>46</v>
      </c>
      <c r="F12" s="14" t="str">
        <f>TRIM(IF(IFERROR(SEARCH(" x ",$D12),0),IF(F$4="X",REPLACE(MID($D12,1,SEARCH(" x ",$D12)),1,MIN(FIND({0;1;2;3;4;5;6;7;8;9},$D12&amp;"0123456789"))-1,""),MID($D12,SEARCH(" x ",$D12)+3,SEARCH("mm",MID($D12,SEARCH(" x ",$D12)+3,100))-1)),IF(F$4="X","",IFERROR(MID(REPLACE($D12,1,MIN(FIND({0;1;2;3;4;5;6;7;8;9},$D12&amp;"0123456789"))-1,""),1,IFERROR(SEARCH("mm",REPLACE($D12,1,MIN(FIND({0;1;2;3;4;5;6;7;8;9},$D12&amp;"0123456789"))-1,""))-1,100)),""))))</f>
        <v/>
      </c>
      <c r="G12" s="14" t="str">
        <f>TRIM(IF(IFERROR(SEARCH(" x ",$D12),0),IF(G$4="X",REPLACE(MID($D12,1,SEARCH(" x ",$D12)),1,MIN(FIND({0;1;2;3;4;5;6;7;8;9},$D12&amp;"0123456789"))-1,""),MID($D12,SEARCH(" x ",$D12)+3,SEARCH("mm",MID($D12,SEARCH(" x ",$D12)+3,100))-1)),IF(G$4="X","",IFERROR(MID(REPLACE($D12,1,MIN(FIND({0;1;2;3;4;5;6;7;8;9},$D12&amp;"0123456789"))-1,""),1,IFERROR(SEARCH("mm",REPLACE($D12,1,MIN(FIND({0;1;2;3;4;5;6;7;8;9},$D12&amp;"0123456789"))-1,""))-1,100)),""))))</f>
        <v>80</v>
      </c>
      <c r="H12" s="16" t="s">
        <v>10</v>
      </c>
      <c r="I12" s="17">
        <v>10000</v>
      </c>
      <c r="J12" s="17">
        <f t="shared" si="3"/>
        <v>1000</v>
      </c>
      <c r="K12" s="17">
        <v>0</v>
      </c>
      <c r="L12" s="17">
        <f t="shared" si="0"/>
        <v>2500</v>
      </c>
      <c r="M12" s="17">
        <f t="shared" si="1"/>
        <v>1500</v>
      </c>
      <c r="N12" s="18">
        <f t="shared" si="2"/>
        <v>15000</v>
      </c>
    </row>
    <row r="13" spans="2:14" ht="20.100000000000001" customHeight="1" x14ac:dyDescent="0.25">
      <c r="B13" s="14">
        <v>9</v>
      </c>
      <c r="C13" s="15">
        <v>2001</v>
      </c>
      <c r="D13" s="16" t="s">
        <v>70</v>
      </c>
      <c r="E13" s="16" t="s">
        <v>47</v>
      </c>
      <c r="F13" s="14" t="str">
        <f>TRIM(IF(IFERROR(SEARCH(" x ",$D13),0),IF(F$4="X",REPLACE(MID($D13,1,SEARCH(" x ",$D13)),1,MIN(FIND({0;1;2;3;4;5;6;7;8;9},$D13&amp;"0123456789"))-1,""),MID($D13,SEARCH(" x ",$D13)+3,SEARCH("mm",MID($D13,SEARCH(" x ",$D13)+3,100))-1)),IF(F$4="X","",IFERROR(MID(REPLACE($D13,1,MIN(FIND({0;1;2;3;4;5;6;7;8;9},$D13&amp;"0123456789"))-1,""),1,IFERROR(SEARCH("mm",REPLACE($D13,1,MIN(FIND({0;1;2;3;4;5;6;7;8;9},$D13&amp;"0123456789"))-1,""))-1,100)),""))))</f>
        <v/>
      </c>
      <c r="G13" s="14" t="str">
        <f>TRIM(IF(IFERROR(SEARCH(" x ",$D13),0),IF(G$4="X",REPLACE(MID($D13,1,SEARCH(" x ",$D13)),1,MIN(FIND({0;1;2;3;4;5;6;7;8;9},$D13&amp;"0123456789"))-1,""),MID($D13,SEARCH(" x ",$D13)+3,SEARCH("mm",MID($D13,SEARCH(" x ",$D13)+3,100))-1)),IF(G$4="X","",IFERROR(MID(REPLACE($D13,1,MIN(FIND({0;1;2;3;4;5;6;7;8;9},$D13&amp;"0123456789"))-1,""),1,IFERROR(SEARCH("mm",REPLACE($D13,1,MIN(FIND({0;1;2;3;4;5;6;7;8;9},$D13&amp;"0123456789"))-1,""))-1,100)),""))))</f>
        <v>150</v>
      </c>
      <c r="H13" s="16" t="s">
        <v>11</v>
      </c>
      <c r="I13" s="17">
        <v>1000</v>
      </c>
      <c r="J13" s="17">
        <f>I13*0.1</f>
        <v>100</v>
      </c>
      <c r="K13" s="17">
        <f>I13*0.04</f>
        <v>40</v>
      </c>
      <c r="L13" s="17">
        <f t="shared" si="0"/>
        <v>250</v>
      </c>
      <c r="M13" s="17">
        <f t="shared" si="1"/>
        <v>150</v>
      </c>
      <c r="N13" s="18">
        <f t="shared" si="2"/>
        <v>1540</v>
      </c>
    </row>
    <row r="14" spans="2:14" ht="20.100000000000001" customHeight="1" x14ac:dyDescent="0.25">
      <c r="B14" s="14">
        <v>10</v>
      </c>
      <c r="C14" s="15">
        <v>2002</v>
      </c>
      <c r="D14" s="16" t="s">
        <v>70</v>
      </c>
      <c r="E14" s="16" t="s">
        <v>47</v>
      </c>
      <c r="F14" s="14" t="str">
        <f>TRIM(IF(IFERROR(SEARCH(" x ",$D14),0),IF(F$4="X",REPLACE(MID($D14,1,SEARCH(" x ",$D14)),1,MIN(FIND({0;1;2;3;4;5;6;7;8;9},$D14&amp;"0123456789"))-1,""),MID($D14,SEARCH(" x ",$D14)+3,SEARCH("mm",MID($D14,SEARCH(" x ",$D14)+3,100))-1)),IF(F$4="X","",IFERROR(MID(REPLACE($D14,1,MIN(FIND({0;1;2;3;4;5;6;7;8;9},$D14&amp;"0123456789"))-1,""),1,IFERROR(SEARCH("mm",REPLACE($D14,1,MIN(FIND({0;1;2;3;4;5;6;7;8;9},$D14&amp;"0123456789"))-1,""))-1,100)),""))))</f>
        <v/>
      </c>
      <c r="G14" s="14" t="str">
        <f>TRIM(IF(IFERROR(SEARCH(" x ",$D14),0),IF(G$4="X",REPLACE(MID($D14,1,SEARCH(" x ",$D14)),1,MIN(FIND({0;1;2;3;4;5;6;7;8;9},$D14&amp;"0123456789"))-1,""),MID($D14,SEARCH(" x ",$D14)+3,SEARCH("mm",MID($D14,SEARCH(" x ",$D14)+3,100))-1)),IF(G$4="X","",IFERROR(MID(REPLACE($D14,1,MIN(FIND({0;1;2;3;4;5;6;7;8;9},$D14&amp;"0123456789"))-1,""),1,IFERROR(SEARCH("mm",REPLACE($D14,1,MIN(FIND({0;1;2;3;4;5;6;7;8;9},$D14&amp;"0123456789"))-1,""))-1,100)),""))))</f>
        <v>150</v>
      </c>
      <c r="H14" s="16" t="s">
        <v>11</v>
      </c>
      <c r="I14" s="17">
        <v>2000</v>
      </c>
      <c r="J14" s="17">
        <f t="shared" ref="J14:J18" si="4">I14*0.1</f>
        <v>200</v>
      </c>
      <c r="K14" s="17">
        <f t="shared" ref="K14:K18" si="5">I14*0.04</f>
        <v>80</v>
      </c>
      <c r="L14" s="17">
        <f t="shared" si="0"/>
        <v>500</v>
      </c>
      <c r="M14" s="17">
        <f t="shared" si="1"/>
        <v>300</v>
      </c>
      <c r="N14" s="18">
        <f t="shared" si="2"/>
        <v>3080</v>
      </c>
    </row>
    <row r="15" spans="2:14" ht="20.100000000000001" customHeight="1" x14ac:dyDescent="0.25">
      <c r="B15" s="14">
        <v>11</v>
      </c>
      <c r="C15" s="15">
        <v>2003</v>
      </c>
      <c r="D15" s="16" t="s">
        <v>71</v>
      </c>
      <c r="E15" s="16" t="s">
        <v>47</v>
      </c>
      <c r="F15" s="14" t="str">
        <f>TRIM(IF(IFERROR(SEARCH(" x ",$D15),0),IF(F$4="X",REPLACE(MID($D15,1,SEARCH(" x ",$D15)),1,MIN(FIND({0;1;2;3;4;5;6;7;8;9},$D15&amp;"0123456789"))-1,""),MID($D15,SEARCH(" x ",$D15)+3,SEARCH("mm",MID($D15,SEARCH(" x ",$D15)+3,100))-1)),IF(F$4="X","",IFERROR(MID(REPLACE($D15,1,MIN(FIND({0;1;2;3;4;5;6;7;8;9},$D15&amp;"0123456789"))-1,""),1,IFERROR(SEARCH("mm",REPLACE($D15,1,MIN(FIND({0;1;2;3;4;5;6;7;8;9},$D15&amp;"0123456789"))-1,""))-1,100)),""))))</f>
        <v/>
      </c>
      <c r="G15" s="14" t="str">
        <f>TRIM(IF(IFERROR(SEARCH(" x ",$D15),0),IF(G$4="X",REPLACE(MID($D15,1,SEARCH(" x ",$D15)),1,MIN(FIND({0;1;2;3;4;5;6;7;8;9},$D15&amp;"0123456789"))-1,""),MID($D15,SEARCH(" x ",$D15)+3,SEARCH("mm",MID($D15,SEARCH(" x ",$D15)+3,100))-1)),IF(G$4="X","",IFERROR(MID(REPLACE($D15,1,MIN(FIND({0;1;2;3;4;5;6;7;8;9},$D15&amp;"0123456789"))-1,""),1,IFERROR(SEARCH("mm",REPLACE($D15,1,MIN(FIND({0;1;2;3;4;5;6;7;8;9},$D15&amp;"0123456789"))-1,""))-1,100)),""))))</f>
        <v>100</v>
      </c>
      <c r="H15" s="16" t="s">
        <v>11</v>
      </c>
      <c r="I15" s="17">
        <v>5000</v>
      </c>
      <c r="J15" s="17">
        <f t="shared" si="4"/>
        <v>500</v>
      </c>
      <c r="K15" s="17">
        <f t="shared" si="5"/>
        <v>200</v>
      </c>
      <c r="L15" s="17">
        <f t="shared" si="0"/>
        <v>1250</v>
      </c>
      <c r="M15" s="17">
        <f t="shared" si="1"/>
        <v>750</v>
      </c>
      <c r="N15" s="18">
        <f t="shared" si="2"/>
        <v>7700</v>
      </c>
    </row>
    <row r="16" spans="2:14" ht="20.100000000000001" customHeight="1" x14ac:dyDescent="0.25">
      <c r="B16" s="14">
        <v>12</v>
      </c>
      <c r="C16" s="15">
        <v>2004</v>
      </c>
      <c r="D16" s="16" t="s">
        <v>53</v>
      </c>
      <c r="E16" s="16" t="s">
        <v>47</v>
      </c>
      <c r="F16" s="14" t="str">
        <f>TRIM(IF(IFERROR(SEARCH(" x ",$D16),0),IF(F$4="X",REPLACE(MID($D16,1,SEARCH(" x ",$D16)),1,MIN(FIND({0;1;2;3;4;5;6;7;8;9},$D16&amp;"0123456789"))-1,""),MID($D16,SEARCH(" x ",$D16)+3,SEARCH("mm",MID($D16,SEARCH(" x ",$D16)+3,100))-1)),IF(F$4="X","",IFERROR(MID(REPLACE($D16,1,MIN(FIND({0;1;2;3;4;5;6;7;8;9},$D16&amp;"0123456789"))-1,""),1,IFERROR(SEARCH("mm",REPLACE($D16,1,MIN(FIND({0;1;2;3;4;5;6;7;8;9},$D16&amp;"0123456789"))-1,""))-1,100)),""))))</f>
        <v/>
      </c>
      <c r="G16" s="14" t="str">
        <f>TRIM(IF(IFERROR(SEARCH(" x ",$D16),0),IF(G$4="X",REPLACE(MID($D16,1,SEARCH(" x ",$D16)),1,MIN(FIND({0;1;2;3;4;5;6;7;8;9},$D16&amp;"0123456789"))-1,""),MID($D16,SEARCH(" x ",$D16)+3,SEARCH("mm",MID($D16,SEARCH(" x ",$D16)+3,100))-1)),IF(G$4="X","",IFERROR(MID(REPLACE($D16,1,MIN(FIND({0;1;2;3;4;5;6;7;8;9},$D16&amp;"0123456789"))-1,""),1,IFERROR(SEARCH("mm",REPLACE($D16,1,MIN(FIND({0;1;2;3;4;5;6;7;8;9},$D16&amp;"0123456789"))-1,""))-1,100)),""))))</f>
        <v>200</v>
      </c>
      <c r="H16" s="16" t="s">
        <v>11</v>
      </c>
      <c r="I16" s="17">
        <v>2000</v>
      </c>
      <c r="J16" s="17">
        <f t="shared" si="4"/>
        <v>200</v>
      </c>
      <c r="K16" s="17">
        <f t="shared" si="5"/>
        <v>80</v>
      </c>
      <c r="L16" s="17">
        <f t="shared" si="0"/>
        <v>500</v>
      </c>
      <c r="M16" s="17">
        <f t="shared" si="1"/>
        <v>300</v>
      </c>
      <c r="N16" s="18">
        <f t="shared" si="2"/>
        <v>3080</v>
      </c>
    </row>
    <row r="17" spans="2:14" ht="20.100000000000001" customHeight="1" x14ac:dyDescent="0.25">
      <c r="B17" s="14">
        <v>13</v>
      </c>
      <c r="C17" s="15">
        <v>2005</v>
      </c>
      <c r="D17" s="16" t="s">
        <v>72</v>
      </c>
      <c r="E17" s="16" t="s">
        <v>47</v>
      </c>
      <c r="F17" s="14" t="str">
        <f>TRIM(IF(IFERROR(SEARCH(" x ",$D17),0),IF(F$4="X",REPLACE(MID($D17,1,SEARCH(" x ",$D17)),1,MIN(FIND({0;1;2;3;4;5;6;7;8;9},$D17&amp;"0123456789"))-1,""),MID($D17,SEARCH(" x ",$D17)+3,SEARCH("mm",MID($D17,SEARCH(" x ",$D17)+3,100))-1)),IF(F$4="X","",IFERROR(MID(REPLACE($D17,1,MIN(FIND({0;1;2;3;4;5;6;7;8;9},$D17&amp;"0123456789"))-1,""),1,IFERROR(SEARCH("mm",REPLACE($D17,1,MIN(FIND({0;1;2;3;4;5;6;7;8;9},$D17&amp;"0123456789"))-1,""))-1,100)),""))))</f>
        <v/>
      </c>
      <c r="G17" s="14" t="str">
        <f>TRIM(IF(IFERROR(SEARCH(" x ",$D17),0),IF(G$4="X",REPLACE(MID($D17,1,SEARCH(" x ",$D17)),1,MIN(FIND({0;1;2;3;4;5;6;7;8;9},$D17&amp;"0123456789"))-1,""),MID($D17,SEARCH(" x ",$D17)+3,SEARCH("mm",MID($D17,SEARCH(" x ",$D17)+3,100))-1)),IF(G$4="X","",IFERROR(MID(REPLACE($D17,1,MIN(FIND({0;1;2;3;4;5;6;7;8;9},$D17&amp;"0123456789"))-1,""),1,IFERROR(SEARCH("mm",REPLACE($D17,1,MIN(FIND({0;1;2;3;4;5;6;7;8;9},$D17&amp;"0123456789"))-1,""))-1,100)),""))))</f>
        <v>100</v>
      </c>
      <c r="H17" s="16" t="s">
        <v>11</v>
      </c>
      <c r="I17" s="17">
        <v>10000</v>
      </c>
      <c r="J17" s="17">
        <f t="shared" si="4"/>
        <v>1000</v>
      </c>
      <c r="K17" s="17">
        <f t="shared" si="5"/>
        <v>400</v>
      </c>
      <c r="L17" s="17">
        <f t="shared" si="0"/>
        <v>2500</v>
      </c>
      <c r="M17" s="17">
        <f t="shared" si="1"/>
        <v>1500</v>
      </c>
      <c r="N17" s="18">
        <f t="shared" si="2"/>
        <v>15400</v>
      </c>
    </row>
    <row r="18" spans="2:14" ht="20.100000000000001" customHeight="1" x14ac:dyDescent="0.25">
      <c r="B18" s="14">
        <v>14</v>
      </c>
      <c r="C18" s="15">
        <v>2006</v>
      </c>
      <c r="D18" s="16" t="s">
        <v>73</v>
      </c>
      <c r="E18" s="16" t="s">
        <v>47</v>
      </c>
      <c r="F18" s="14" t="str">
        <f>TRIM(IF(IFERROR(SEARCH(" x ",$D18),0),IF(F$4="X",REPLACE(MID($D18,1,SEARCH(" x ",$D18)),1,MIN(FIND({0;1;2;3;4;5;6;7;8;9},$D18&amp;"0123456789"))-1,""),MID($D18,SEARCH(" x ",$D18)+3,SEARCH("mm",MID($D18,SEARCH(" x ",$D18)+3,100))-1)),IF(F$4="X","",IFERROR(MID(REPLACE($D18,1,MIN(FIND({0;1;2;3;4;5;6;7;8;9},$D18&amp;"0123456789"))-1,""),1,IFERROR(SEARCH("mm",REPLACE($D18,1,MIN(FIND({0;1;2;3;4;5;6;7;8;9},$D18&amp;"0123456789"))-1,""))-1,100)),""))))</f>
        <v/>
      </c>
      <c r="G18" s="14" t="str">
        <f>TRIM(IF(IFERROR(SEARCH(" x ",$D18),0),IF(G$4="X",REPLACE(MID($D18,1,SEARCH(" x ",$D18)),1,MIN(FIND({0;1;2;3;4;5;6;7;8;9},$D18&amp;"0123456789"))-1,""),MID($D18,SEARCH(" x ",$D18)+3,SEARCH("mm",MID($D18,SEARCH(" x ",$D18)+3,100))-1)),IF(G$4="X","",IFERROR(MID(REPLACE($D18,1,MIN(FIND({0;1;2;3;4;5;6;7;8;9},$D18&amp;"0123456789"))-1,""),1,IFERROR(SEARCH("mm",REPLACE($D18,1,MIN(FIND({0;1;2;3;4;5;6;7;8;9},$D18&amp;"0123456789"))-1,""))-1,100)),""))))</f>
        <v>150</v>
      </c>
      <c r="H18" s="16" t="s">
        <v>11</v>
      </c>
      <c r="I18" s="17">
        <v>10000</v>
      </c>
      <c r="J18" s="17">
        <f t="shared" si="4"/>
        <v>1000</v>
      </c>
      <c r="K18" s="17">
        <f t="shared" si="5"/>
        <v>400</v>
      </c>
      <c r="L18" s="17">
        <f t="shared" si="0"/>
        <v>2500</v>
      </c>
      <c r="M18" s="17">
        <f t="shared" si="1"/>
        <v>1500</v>
      </c>
      <c r="N18" s="18">
        <f t="shared" si="2"/>
        <v>15400</v>
      </c>
    </row>
    <row r="19" spans="2:14" ht="20.100000000000001" customHeight="1" x14ac:dyDescent="0.25">
      <c r="B19" s="14">
        <v>15</v>
      </c>
      <c r="C19" s="15">
        <v>3001</v>
      </c>
      <c r="D19" s="16" t="s">
        <v>60</v>
      </c>
      <c r="E19" s="16" t="s">
        <v>48</v>
      </c>
      <c r="F19" s="14" t="str">
        <f>TRIM(IF(IFERROR(SEARCH(" x ",$D19),0),IF(F$4="X",REPLACE(MID($D19,1,SEARCH(" x ",$D19)),1,MIN(FIND({0;1;2;3;4;5;6;7;8;9},$D19&amp;"0123456789"))-1,""),MID($D19,SEARCH(" x ",$D19)+3,SEARCH("mm",MID($D19,SEARCH(" x ",$D19)+3,100))-1)),IF(F$4="X","",IFERROR(MID(REPLACE($D19,1,MIN(FIND({0;1;2;3;4;5;6;7;8;9},$D19&amp;"0123456789"))-1,""),1,IFERROR(SEARCH("mm",REPLACE($D19,1,MIN(FIND({0;1;2;3;4;5;6;7;8;9},$D19&amp;"0123456789"))-1,""))-1,100)),""))))</f>
        <v>50</v>
      </c>
      <c r="G19" s="14" t="str">
        <f>TRIM(IF(IFERROR(SEARCH(" x ",$D19),0),IF(G$4="X",REPLACE(MID($D19,1,SEARCH(" x ",$D19)),1,MIN(FIND({0;1;2;3;4;5;6;7;8;9},$D19&amp;"0123456789"))-1,""),MID($D19,SEARCH(" x ",$D19)+3,SEARCH("mm",MID($D19,SEARCH(" x ",$D19)+3,100))-1)),IF(G$4="X","",IFERROR(MID(REPLACE($D19,1,MIN(FIND({0;1;2;3;4;5;6;7;8;9},$D19&amp;"0123456789"))-1,""),1,IFERROR(SEARCH("mm",REPLACE($D19,1,MIN(FIND({0;1;2;3;4;5;6;7;8;9},$D19&amp;"0123456789"))-1,""))-1,100)),""))))</f>
        <v>100</v>
      </c>
      <c r="H19" s="16" t="s">
        <v>57</v>
      </c>
      <c r="I19" s="17">
        <v>1000</v>
      </c>
      <c r="J19" s="17">
        <v>0</v>
      </c>
      <c r="K19" s="17">
        <v>0</v>
      </c>
      <c r="L19" s="17">
        <f t="shared" si="0"/>
        <v>250</v>
      </c>
      <c r="M19" s="17">
        <f t="shared" si="1"/>
        <v>150</v>
      </c>
      <c r="N19" s="18">
        <f t="shared" si="2"/>
        <v>1400</v>
      </c>
    </row>
    <row r="20" spans="2:14" ht="20.100000000000001" customHeight="1" x14ac:dyDescent="0.25">
      <c r="B20" s="14">
        <v>16</v>
      </c>
      <c r="C20" s="15">
        <v>3002</v>
      </c>
      <c r="D20" s="16" t="s">
        <v>61</v>
      </c>
      <c r="E20" s="16" t="s">
        <v>48</v>
      </c>
      <c r="F20" s="14" t="str">
        <f>TRIM(IF(IFERROR(SEARCH(" x ",$D20),0),IF(F$4="X",REPLACE(MID($D20,1,SEARCH(" x ",$D20)),1,MIN(FIND({0;1;2;3;4;5;6;7;8;9},$D20&amp;"0123456789"))-1,""),MID($D20,SEARCH(" x ",$D20)+3,SEARCH("mm",MID($D20,SEARCH(" x ",$D20)+3,100))-1)),IF(F$4="X","",IFERROR(MID(REPLACE($D20,1,MIN(FIND({0;1;2;3;4;5;6;7;8;9},$D20&amp;"0123456789"))-1,""),1,IFERROR(SEARCH("mm",REPLACE($D20,1,MIN(FIND({0;1;2;3;4;5;6;7;8;9},$D20&amp;"0123456789"))-1,""))-1,100)),""))))</f>
        <v>300</v>
      </c>
      <c r="G20" s="14" t="str">
        <f>TRIM(IF(IFERROR(SEARCH(" x ",$D20),0),IF(G$4="X",REPLACE(MID($D20,1,SEARCH(" x ",$D20)),1,MIN(FIND({0;1;2;3;4;5;6;7;8;9},$D20&amp;"0123456789"))-1,""),MID($D20,SEARCH(" x ",$D20)+3,SEARCH("mm",MID($D20,SEARCH(" x ",$D20)+3,100))-1)),IF(G$4="X","",IFERROR(MID(REPLACE($D20,1,MIN(FIND({0;1;2;3;4;5;6;7;8;9},$D20&amp;"0123456789"))-1,""),1,IFERROR(SEARCH("mm",REPLACE($D20,1,MIN(FIND({0;1;2;3;4;5;6;7;8;9},$D20&amp;"0123456789"))-1,""))-1,100)),""))))</f>
        <v>50</v>
      </c>
      <c r="H20" s="16" t="s">
        <v>57</v>
      </c>
      <c r="I20" s="17">
        <v>2000</v>
      </c>
      <c r="J20" s="17">
        <v>0</v>
      </c>
      <c r="K20" s="17">
        <v>0</v>
      </c>
      <c r="L20" s="17">
        <f t="shared" si="0"/>
        <v>500</v>
      </c>
      <c r="M20" s="17">
        <f t="shared" si="1"/>
        <v>300</v>
      </c>
      <c r="N20" s="18">
        <f t="shared" si="2"/>
        <v>2800</v>
      </c>
    </row>
    <row r="21" spans="2:14" ht="20.100000000000001" customHeight="1" x14ac:dyDescent="0.25">
      <c r="B21" s="14">
        <v>17</v>
      </c>
      <c r="C21" s="15">
        <v>3003</v>
      </c>
      <c r="D21" s="16" t="s">
        <v>62</v>
      </c>
      <c r="E21" s="16" t="s">
        <v>48</v>
      </c>
      <c r="F21" s="14" t="str">
        <f>TRIM(IF(IFERROR(SEARCH(" x ",$D21),0),IF(F$4="X",REPLACE(MID($D21,1,SEARCH(" x ",$D21)),1,MIN(FIND({0;1;2;3;4;5;6;7;8;9},$D21&amp;"0123456789"))-1,""),MID($D21,SEARCH(" x ",$D21)+3,SEARCH("mm",MID($D21,SEARCH(" x ",$D21)+3,100))-1)),IF(F$4="X","",IFERROR(MID(REPLACE($D21,1,MIN(FIND({0;1;2;3;4;5;6;7;8;9},$D21&amp;"0123456789"))-1,""),1,IFERROR(SEARCH("mm",REPLACE($D21,1,MIN(FIND({0;1;2;3;4;5;6;7;8;9},$D21&amp;"0123456789"))-1,""))-1,100)),""))))</f>
        <v>1200</v>
      </c>
      <c r="G21" s="14" t="str">
        <f>TRIM(IF(IFERROR(SEARCH(" x ",$D21),0),IF(G$4="X",REPLACE(MID($D21,1,SEARCH(" x ",$D21)),1,MIN(FIND({0;1;2;3;4;5;6;7;8;9},$D21&amp;"0123456789"))-1,""),MID($D21,SEARCH(" x ",$D21)+3,SEARCH("mm",MID($D21,SEARCH(" x ",$D21)+3,100))-1)),IF(G$4="X","",IFERROR(MID(REPLACE($D21,1,MIN(FIND({0;1;2;3;4;5;6;7;8;9},$D21&amp;"0123456789"))-1,""),1,IFERROR(SEARCH("mm",REPLACE($D21,1,MIN(FIND({0;1;2;3;4;5;6;7;8;9},$D21&amp;"0123456789"))-1,""))-1,100)),""))))</f>
        <v>50</v>
      </c>
      <c r="H21" s="16" t="s">
        <v>57</v>
      </c>
      <c r="I21" s="17">
        <v>5000</v>
      </c>
      <c r="J21" s="17">
        <v>0</v>
      </c>
      <c r="K21" s="17">
        <v>0</v>
      </c>
      <c r="L21" s="17">
        <f t="shared" si="0"/>
        <v>1250</v>
      </c>
      <c r="M21" s="17">
        <f t="shared" si="1"/>
        <v>750</v>
      </c>
      <c r="N21" s="18">
        <f t="shared" si="2"/>
        <v>7000</v>
      </c>
    </row>
    <row r="22" spans="2:14" ht="20.100000000000001" customHeight="1" x14ac:dyDescent="0.25">
      <c r="B22" s="14">
        <v>18</v>
      </c>
      <c r="C22" s="15">
        <v>3004</v>
      </c>
      <c r="D22" s="16" t="s">
        <v>63</v>
      </c>
      <c r="E22" s="16" t="s">
        <v>48</v>
      </c>
      <c r="F22" s="14" t="str">
        <f>TRIM(IF(IFERROR(SEARCH(" x ",$D22),0),IF(F$4="X",REPLACE(MID($D22,1,SEARCH(" x ",$D22)),1,MIN(FIND({0;1;2;3;4;5;6;7;8;9},$D22&amp;"0123456789"))-1,""),MID($D22,SEARCH(" x ",$D22)+3,SEARCH("mm",MID($D22,SEARCH(" x ",$D22)+3,100))-1)),IF(F$4="X","",IFERROR(MID(REPLACE($D22,1,MIN(FIND({0;1;2;3;4;5;6;7;8;9},$D22&amp;"0123456789"))-1,""),1,IFERROR(SEARCH("mm",REPLACE($D22,1,MIN(FIND({0;1;2;3;4;5;6;7;8;9},$D22&amp;"0123456789"))-1,""))-1,100)),""))))</f>
        <v>1100</v>
      </c>
      <c r="G22" s="14" t="str">
        <f>TRIM(IF(IFERROR(SEARCH(" x ",$D22),0),IF(G$4="X",REPLACE(MID($D22,1,SEARCH(" x ",$D22)),1,MIN(FIND({0;1;2;3;4;5;6;7;8;9},$D22&amp;"0123456789"))-1,""),MID($D22,SEARCH(" x ",$D22)+3,SEARCH("mm",MID($D22,SEARCH(" x ",$D22)+3,100))-1)),IF(G$4="X","",IFERROR(MID(REPLACE($D22,1,MIN(FIND({0;1;2;3;4;5;6;7;8;9},$D22&amp;"0123456789"))-1,""),1,IFERROR(SEARCH("mm",REPLACE($D22,1,MIN(FIND({0;1;2;3;4;5;6;7;8;9},$D22&amp;"0123456789"))-1,""))-1,100)),""))))</f>
        <v>80</v>
      </c>
      <c r="H22" s="16" t="s">
        <v>57</v>
      </c>
      <c r="I22" s="17">
        <v>2000</v>
      </c>
      <c r="J22" s="17">
        <v>0</v>
      </c>
      <c r="K22" s="17">
        <v>0</v>
      </c>
      <c r="L22" s="17">
        <f t="shared" si="0"/>
        <v>500</v>
      </c>
      <c r="M22" s="17">
        <f t="shared" si="1"/>
        <v>300</v>
      </c>
      <c r="N22" s="18">
        <f t="shared" si="2"/>
        <v>2800</v>
      </c>
    </row>
    <row r="23" spans="2:14" ht="20.100000000000001" customHeight="1" x14ac:dyDescent="0.25">
      <c r="B23" s="14">
        <v>19</v>
      </c>
      <c r="C23" s="15">
        <v>3005</v>
      </c>
      <c r="D23" s="16" t="s">
        <v>64</v>
      </c>
      <c r="E23" s="16" t="s">
        <v>48</v>
      </c>
      <c r="F23" s="14" t="str">
        <f>TRIM(IF(IFERROR(SEARCH(" x ",$D23),0),IF(F$4="X",REPLACE(MID($D23,1,SEARCH(" x ",$D23)),1,MIN(FIND({0;1;2;3;4;5;6;7;8;9},$D23&amp;"0123456789"))-1,""),MID($D23,SEARCH(" x ",$D23)+3,SEARCH("mm",MID($D23,SEARCH(" x ",$D23)+3,100))-1)),IF(F$4="X","",IFERROR(MID(REPLACE($D23,1,MIN(FIND({0;1;2;3;4;5;6;7;8;9},$D23&amp;"0123456789"))-1,""),1,IFERROR(SEARCH("mm",REPLACE($D23,1,MIN(FIND({0;1;2;3;4;5;6;7;8;9},$D23&amp;"0123456789"))-1,""))-1,100)),""))))</f>
        <v>500</v>
      </c>
      <c r="G23" s="14" t="str">
        <f>TRIM(IF(IFERROR(SEARCH(" x ",$D23),0),IF(G$4="X",REPLACE(MID($D23,1,SEARCH(" x ",$D23)),1,MIN(FIND({0;1;2;3;4;5;6;7;8;9},$D23&amp;"0123456789"))-1,""),MID($D23,SEARCH(" x ",$D23)+3,SEARCH("mm",MID($D23,SEARCH(" x ",$D23)+3,100))-1)),IF(G$4="X","",IFERROR(MID(REPLACE($D23,1,MIN(FIND({0;1;2;3;4;5;6;7;8;9},$D23&amp;"0123456789"))-1,""),1,IFERROR(SEARCH("mm",REPLACE($D23,1,MIN(FIND({0;1;2;3;4;5;6;7;8;9},$D23&amp;"0123456789"))-1,""))-1,100)),""))))</f>
        <v>50</v>
      </c>
      <c r="H23" s="16" t="s">
        <v>57</v>
      </c>
      <c r="I23" s="17">
        <v>10000</v>
      </c>
      <c r="J23" s="17">
        <v>0</v>
      </c>
      <c r="K23" s="17">
        <v>0</v>
      </c>
      <c r="L23" s="17">
        <f t="shared" si="0"/>
        <v>2500</v>
      </c>
      <c r="M23" s="17">
        <f t="shared" si="1"/>
        <v>1500</v>
      </c>
      <c r="N23" s="18">
        <f t="shared" si="2"/>
        <v>14000</v>
      </c>
    </row>
    <row r="24" spans="2:14" ht="20.100000000000001" customHeight="1" x14ac:dyDescent="0.25">
      <c r="B24" s="14">
        <v>20</v>
      </c>
      <c r="C24" s="15">
        <v>4001</v>
      </c>
      <c r="D24" s="16" t="s">
        <v>65</v>
      </c>
      <c r="E24" s="16" t="s">
        <v>49</v>
      </c>
      <c r="F24" s="14" t="str">
        <f>TRIM(IF(IFERROR(SEARCH(" x ",$D24),0),IF(F$4="X",REPLACE(MID($D24,1,SEARCH(" x ",$D24)),1,MIN(FIND({0;1;2;3;4;5;6;7;8;9},$D24&amp;"0123456789"))-1,""),MID($D24,SEARCH(" x ",$D24)+3,SEARCH("mm",MID($D24,SEARCH(" x ",$D24)+3,100))-1)),IF(F$4="X","",IFERROR(MID(REPLACE($D24,1,MIN(FIND({0;1;2;3;4;5;6;7;8;9},$D24&amp;"0123456789"))-1,""),1,IFERROR(SEARCH("mm",REPLACE($D24,1,MIN(FIND({0;1;2;3;4;5;6;7;8;9},$D24&amp;"0123456789"))-1,""))-1,100)),""))))</f>
        <v>400</v>
      </c>
      <c r="G24" s="14" t="str">
        <f>TRIM(IF(IFERROR(SEARCH(" x ",$D24),0),IF(G$4="X",REPLACE(MID($D24,1,SEARCH(" x ",$D24)),1,MIN(FIND({0;1;2;3;4;5;6;7;8;9},$D24&amp;"0123456789"))-1,""),MID($D24,SEARCH(" x ",$D24)+3,SEARCH("mm",MID($D24,SEARCH(" x ",$D24)+3,100))-1)),IF(G$4="X","",IFERROR(MID(REPLACE($D24,1,MIN(FIND({0;1;2;3;4;5;6;7;8;9},$D24&amp;"0123456789"))-1,""),1,IFERROR(SEARCH("mm",REPLACE($D24,1,MIN(FIND({0;1;2;3;4;5;6;7;8;9},$D24&amp;"0123456789"))-1,""))-1,100)),""))))</f>
        <v>1500</v>
      </c>
      <c r="H24" s="16" t="s">
        <v>10</v>
      </c>
      <c r="I24" s="17">
        <v>1000</v>
      </c>
      <c r="J24" s="17">
        <v>0</v>
      </c>
      <c r="K24" s="17">
        <f>I24*0.5</f>
        <v>500</v>
      </c>
      <c r="L24" s="17">
        <f t="shared" si="0"/>
        <v>250</v>
      </c>
      <c r="M24" s="17">
        <f t="shared" si="1"/>
        <v>150</v>
      </c>
      <c r="N24" s="18">
        <f t="shared" si="2"/>
        <v>1900</v>
      </c>
    </row>
    <row r="25" spans="2:14" ht="20.100000000000001" customHeight="1" x14ac:dyDescent="0.25">
      <c r="B25" s="14">
        <v>21</v>
      </c>
      <c r="C25" s="15">
        <v>4002</v>
      </c>
      <c r="D25" s="16" t="s">
        <v>66</v>
      </c>
      <c r="E25" s="16" t="s">
        <v>49</v>
      </c>
      <c r="F25" s="14" t="str">
        <f>TRIM(IF(IFERROR(SEARCH(" x ",$D25),0),IF(F$4="X",REPLACE(MID($D25,1,SEARCH(" x ",$D25)),1,MIN(FIND({0;1;2;3;4;5;6;7;8;9},$D25&amp;"0123456789"))-1,""),MID($D25,SEARCH(" x ",$D25)+3,SEARCH("mm",MID($D25,SEARCH(" x ",$D25)+3,100))-1)),IF(F$4="X","",IFERROR(MID(REPLACE($D25,1,MIN(FIND({0;1;2;3;4;5;6;7;8;9},$D25&amp;"0123456789"))-1,""),1,IFERROR(SEARCH("mm",REPLACE($D25,1,MIN(FIND({0;1;2;3;4;5;6;7;8;9},$D25&amp;"0123456789"))-1,""))-1,100)),""))))</f>
        <v>1200</v>
      </c>
      <c r="G25" s="14" t="str">
        <f>TRIM(IF(IFERROR(SEARCH(" x ",$D25),0),IF(G$4="X",REPLACE(MID($D25,1,SEARCH(" x ",$D25)),1,MIN(FIND({0;1;2;3;4;5;6;7;8;9},$D25&amp;"0123456789"))-1,""),MID($D25,SEARCH(" x ",$D25)+3,SEARCH("mm",MID($D25,SEARCH(" x ",$D25)+3,100))-1)),IF(G$4="X","",IFERROR(MID(REPLACE($D25,1,MIN(FIND({0;1;2;3;4;5;6;7;8;9},$D25&amp;"0123456789"))-1,""),1,IFERROR(SEARCH("mm",REPLACE($D25,1,MIN(FIND({0;1;2;3;4;5;6;7;8;9},$D25&amp;"0123456789"))-1,""))-1,100)),""))))</f>
        <v>1500</v>
      </c>
      <c r="H25" s="16" t="s">
        <v>10</v>
      </c>
      <c r="I25" s="17">
        <v>2000</v>
      </c>
      <c r="J25" s="17">
        <v>0</v>
      </c>
      <c r="K25" s="17">
        <f>I25*0.5</f>
        <v>1000</v>
      </c>
      <c r="L25" s="17">
        <f t="shared" si="0"/>
        <v>500</v>
      </c>
      <c r="M25" s="17">
        <f t="shared" si="1"/>
        <v>300</v>
      </c>
      <c r="N25" s="18">
        <f t="shared" si="2"/>
        <v>3800</v>
      </c>
    </row>
    <row r="26" spans="2:14" ht="20.100000000000001" customHeight="1" x14ac:dyDescent="0.25">
      <c r="B26" s="14">
        <v>22</v>
      </c>
      <c r="C26" s="15">
        <v>4003</v>
      </c>
      <c r="D26" s="16" t="s">
        <v>67</v>
      </c>
      <c r="E26" s="16" t="s">
        <v>49</v>
      </c>
      <c r="F26" s="14" t="str">
        <f>TRIM(IF(IFERROR(SEARCH(" x ",$D26),0),IF(F$4="X",REPLACE(MID($D26,1,SEARCH(" x ",$D26)),1,MIN(FIND({0;1;2;3;4;5;6;7;8;9},$D26&amp;"0123456789"))-1,""),MID($D26,SEARCH(" x ",$D26)+3,SEARCH("mm",MID($D26,SEARCH(" x ",$D26)+3,100))-1)),IF(F$4="X","",IFERROR(MID(REPLACE($D26,1,MIN(FIND({0;1;2;3;4;5;6;7;8;9},$D26&amp;"0123456789"))-1,""),1,IFERROR(SEARCH("mm",REPLACE($D26,1,MIN(FIND({0;1;2;3;4;5;6;7;8;9},$D26&amp;"0123456789"))-1,""))-1,100)),""))))</f>
        <v>400</v>
      </c>
      <c r="G26" s="14" t="str">
        <f>TRIM(IF(IFERROR(SEARCH(" x ",$D26),0),IF(G$4="X",REPLACE(MID($D26,1,SEARCH(" x ",$D26)),1,MIN(FIND({0;1;2;3;4;5;6;7;8;9},$D26&amp;"0123456789"))-1,""),MID($D26,SEARCH(" x ",$D26)+3,SEARCH("mm",MID($D26,SEARCH(" x ",$D26)+3,100))-1)),IF(G$4="X","",IFERROR(MID(REPLACE($D26,1,MIN(FIND({0;1;2;3;4;5;6;7;8;9},$D26&amp;"0123456789"))-1,""),1,IFERROR(SEARCH("mm",REPLACE($D26,1,MIN(FIND({0;1;2;3;4;5;6;7;8;9},$D26&amp;"0123456789"))-1,""))-1,100)),""))))</f>
        <v>1200</v>
      </c>
      <c r="H26" s="16" t="s">
        <v>10</v>
      </c>
      <c r="I26" s="17">
        <v>5000</v>
      </c>
      <c r="J26" s="17">
        <v>0</v>
      </c>
      <c r="K26" s="17">
        <f>I26*0.5</f>
        <v>2500</v>
      </c>
      <c r="L26" s="17">
        <f t="shared" si="0"/>
        <v>1250</v>
      </c>
      <c r="M26" s="17">
        <f t="shared" si="1"/>
        <v>750</v>
      </c>
      <c r="N26" s="18">
        <f t="shared" si="2"/>
        <v>9500</v>
      </c>
    </row>
    <row r="27" spans="2:14" ht="20.100000000000001" customHeight="1" x14ac:dyDescent="0.25">
      <c r="B27" s="14">
        <v>23</v>
      </c>
      <c r="C27" s="15">
        <v>4004</v>
      </c>
      <c r="D27" s="16" t="s">
        <v>68</v>
      </c>
      <c r="E27" s="16" t="s">
        <v>49</v>
      </c>
      <c r="F27" s="14" t="str">
        <f>TRIM(IF(IFERROR(SEARCH(" x ",$D27),0),IF(F$4="X",REPLACE(MID($D27,1,SEARCH(" x ",$D27)),1,MIN(FIND({0;1;2;3;4;5;6;7;8;9},$D27&amp;"0123456789"))-1,""),MID($D27,SEARCH(" x ",$D27)+3,SEARCH("mm",MID($D27,SEARCH(" x ",$D27)+3,100))-1)),IF(F$4="X","",IFERROR(MID(REPLACE($D27,1,MIN(FIND({0;1;2;3;4;5;6;7;8;9},$D27&amp;"0123456789"))-1,""),1,IFERROR(SEARCH("mm",REPLACE($D27,1,MIN(FIND({0;1;2;3;4;5;6;7;8;9},$D27&amp;"0123456789"))-1,""))-1,100)),""))))</f>
        <v>700</v>
      </c>
      <c r="G27" s="14" t="str">
        <f>TRIM(IF(IFERROR(SEARCH(" x ",$D27),0),IF(G$4="X",REPLACE(MID($D27,1,SEARCH(" x ",$D27)),1,MIN(FIND({0;1;2;3;4;5;6;7;8;9},$D27&amp;"0123456789"))-1,""),MID($D27,SEARCH(" x ",$D27)+3,SEARCH("mm",MID($D27,SEARCH(" x ",$D27)+3,100))-1)),IF(G$4="X","",IFERROR(MID(REPLACE($D27,1,MIN(FIND({0;1;2;3;4;5;6;7;8;9},$D27&amp;"0123456789"))-1,""),1,IFERROR(SEARCH("mm",REPLACE($D27,1,MIN(FIND({0;1;2;3;4;5;6;7;8;9},$D27&amp;"0123456789"))-1,""))-1,100)),""))))</f>
        <v>1500</v>
      </c>
      <c r="H27" s="16" t="s">
        <v>10</v>
      </c>
      <c r="I27" s="17">
        <v>2000</v>
      </c>
      <c r="J27" s="17">
        <v>0</v>
      </c>
      <c r="K27" s="17">
        <f>I27*0.5</f>
        <v>1000</v>
      </c>
      <c r="L27" s="17">
        <f t="shared" si="0"/>
        <v>500</v>
      </c>
      <c r="M27" s="17">
        <f t="shared" si="1"/>
        <v>300</v>
      </c>
      <c r="N27" s="18">
        <f t="shared" si="2"/>
        <v>3800</v>
      </c>
    </row>
  </sheetData>
  <mergeCells count="11">
    <mergeCell ref="E2:E3"/>
    <mergeCell ref="B2:B3"/>
    <mergeCell ref="C2:D2"/>
    <mergeCell ref="F2:G2"/>
    <mergeCell ref="J2:J3"/>
    <mergeCell ref="H2:H3"/>
    <mergeCell ref="K2:K3"/>
    <mergeCell ref="L2:L3"/>
    <mergeCell ref="M2:M3"/>
    <mergeCell ref="N2:N3"/>
    <mergeCell ref="I2:I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H27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10.7109375" defaultRowHeight="20.100000000000001" customHeight="1" x14ac:dyDescent="0.25"/>
  <cols>
    <col min="1" max="1" width="5.7109375" style="1" customWidth="1"/>
    <col min="2" max="2" width="6.7109375" style="1" customWidth="1"/>
    <col min="3" max="3" width="10.7109375" style="1"/>
    <col min="4" max="4" width="35.7109375" style="1" customWidth="1"/>
    <col min="5" max="5" width="6.7109375" style="1" customWidth="1"/>
    <col min="6" max="6" width="8.7109375" style="1" customWidth="1"/>
    <col min="7" max="8" width="15.7109375" style="1" customWidth="1"/>
    <col min="9" max="16384" width="10.7109375" style="1"/>
  </cols>
  <sheetData>
    <row r="3" spans="2:8" ht="20.100000000000001" customHeight="1" x14ac:dyDescent="0.25">
      <c r="B3" s="20" t="s">
        <v>28</v>
      </c>
      <c r="C3" s="20" t="s">
        <v>29</v>
      </c>
      <c r="D3" s="20" t="s">
        <v>19</v>
      </c>
      <c r="E3" s="20" t="s">
        <v>20</v>
      </c>
      <c r="F3" s="20" t="s">
        <v>21</v>
      </c>
      <c r="G3" s="20" t="s">
        <v>50</v>
      </c>
      <c r="H3" s="20" t="s">
        <v>35</v>
      </c>
    </row>
    <row r="4" spans="2:8" ht="20.100000000000001" customHeight="1" x14ac:dyDescent="0.25"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</row>
    <row r="5" spans="2:8" ht="20.100000000000001" customHeight="1" x14ac:dyDescent="0.25">
      <c r="B5" s="19">
        <v>1</v>
      </c>
      <c r="C5" s="15">
        <v>3001</v>
      </c>
      <c r="D5" s="16" t="str">
        <f>INDEX(Tabel.Master[],MATCH(C5,Tabel.Master[B],0),3)</f>
        <v>Exhaust Grille 50 x 100 mm</v>
      </c>
      <c r="E5" s="16" t="str">
        <f>INDEX(Tabel.Master[E],MATCH(C5,Tabel.Master[B],0))</f>
        <v>Bh</v>
      </c>
      <c r="F5" s="14">
        <v>5</v>
      </c>
      <c r="G5" s="21">
        <f>INDEX(Tabel.Master[K],MATCH(C5,Tabel.Master[B],0))</f>
        <v>1400</v>
      </c>
      <c r="H5" s="21">
        <f>G5*F5</f>
        <v>7000</v>
      </c>
    </row>
    <row r="6" spans="2:8" ht="20.100000000000001" customHeight="1" x14ac:dyDescent="0.25">
      <c r="B6" s="19">
        <f>B5+1</f>
        <v>2</v>
      </c>
      <c r="C6" s="15">
        <v>3002</v>
      </c>
      <c r="D6" s="16" t="str">
        <f>INDEX(Tabel.Master[],MATCH(C6,Tabel.Master[B],0),3)</f>
        <v>Exhaust Grille 300 x 50 mm</v>
      </c>
      <c r="E6" s="16" t="str">
        <f>INDEX(Tabel.Master[E],MATCH(C6,Tabel.Master[B],0))</f>
        <v>Bh</v>
      </c>
      <c r="F6" s="14">
        <v>3</v>
      </c>
      <c r="G6" s="21">
        <f>INDEX(Tabel.Master[K],MATCH(C6,Tabel.Master[B],0))</f>
        <v>2800</v>
      </c>
      <c r="H6" s="21">
        <f t="shared" ref="H6:H27" si="0">G6*F6</f>
        <v>8400</v>
      </c>
    </row>
    <row r="7" spans="2:8" ht="20.100000000000001" customHeight="1" x14ac:dyDescent="0.25">
      <c r="B7" s="19">
        <f t="shared" ref="B7:B27" si="1">B6+1</f>
        <v>3</v>
      </c>
      <c r="C7" s="15">
        <v>4001</v>
      </c>
      <c r="D7" s="16" t="str">
        <f>INDEX(Tabel.Master[],MATCH(C7,Tabel.Master[B],0),3)</f>
        <v>Ducting Exhaust 400 x 1500 mm</v>
      </c>
      <c r="E7" s="16" t="str">
        <f>INDEX(Tabel.Master[E],MATCH(C7,Tabel.Master[B],0))</f>
        <v>m</v>
      </c>
      <c r="F7" s="14">
        <v>4</v>
      </c>
      <c r="G7" s="21">
        <f>INDEX(Tabel.Master[K],MATCH(C7,Tabel.Master[B],0))</f>
        <v>1900</v>
      </c>
      <c r="H7" s="21">
        <f t="shared" si="0"/>
        <v>7600</v>
      </c>
    </row>
    <row r="8" spans="2:8" ht="20.100000000000001" customHeight="1" x14ac:dyDescent="0.25">
      <c r="B8" s="19">
        <f t="shared" si="1"/>
        <v>4</v>
      </c>
      <c r="C8" s="15">
        <v>4002</v>
      </c>
      <c r="D8" s="16" t="str">
        <f>INDEX(Tabel.Master[],MATCH(C8,Tabel.Master[B],0),3)</f>
        <v>Ducting Exhaust 1200 x 1500 mm</v>
      </c>
      <c r="E8" s="16" t="str">
        <f>INDEX(Tabel.Master[E],MATCH(C8,Tabel.Master[B],0))</f>
        <v>m</v>
      </c>
      <c r="F8" s="14">
        <v>10</v>
      </c>
      <c r="G8" s="21">
        <f>INDEX(Tabel.Master[K],MATCH(C8,Tabel.Master[B],0))</f>
        <v>3800</v>
      </c>
      <c r="H8" s="21">
        <f t="shared" si="0"/>
        <v>38000</v>
      </c>
    </row>
    <row r="9" spans="2:8" ht="20.100000000000001" customHeight="1" x14ac:dyDescent="0.25">
      <c r="B9" s="19">
        <f t="shared" si="1"/>
        <v>5</v>
      </c>
      <c r="C9" s="15">
        <v>4003</v>
      </c>
      <c r="D9" s="16" t="str">
        <f>INDEX(Tabel.Master[],MATCH(C9,Tabel.Master[B],0),3)</f>
        <v>Ducting Exhaust 400 x 1200 mm</v>
      </c>
      <c r="E9" s="16" t="str">
        <f>INDEX(Tabel.Master[E],MATCH(C9,Tabel.Master[B],0))</f>
        <v>m</v>
      </c>
      <c r="F9" s="14">
        <v>25</v>
      </c>
      <c r="G9" s="21">
        <f>INDEX(Tabel.Master[K],MATCH(C9,Tabel.Master[B],0))</f>
        <v>9500</v>
      </c>
      <c r="H9" s="21">
        <f t="shared" si="0"/>
        <v>237500</v>
      </c>
    </row>
    <row r="10" spans="2:8" ht="20.100000000000001" customHeight="1" x14ac:dyDescent="0.25">
      <c r="B10" s="19">
        <f t="shared" si="1"/>
        <v>6</v>
      </c>
      <c r="C10" s="15">
        <v>4004</v>
      </c>
      <c r="D10" s="16" t="str">
        <f>INDEX(Tabel.Master[],MATCH(C10,Tabel.Master[B],0),3)</f>
        <v>Ducting Exhaust 700 x 1500 mm</v>
      </c>
      <c r="E10" s="16" t="str">
        <f>INDEX(Tabel.Master[E],MATCH(C10,Tabel.Master[B],0))</f>
        <v>m</v>
      </c>
      <c r="F10" s="14">
        <v>13</v>
      </c>
      <c r="G10" s="21">
        <f>INDEX(Tabel.Master[K],MATCH(C10,Tabel.Master[B],0))</f>
        <v>3800</v>
      </c>
      <c r="H10" s="21">
        <f t="shared" si="0"/>
        <v>49400</v>
      </c>
    </row>
    <row r="11" spans="2:8" ht="20.100000000000001" customHeight="1" x14ac:dyDescent="0.25">
      <c r="B11" s="19">
        <f t="shared" si="1"/>
        <v>7</v>
      </c>
      <c r="C11" s="15">
        <v>3003</v>
      </c>
      <c r="D11" s="16" t="str">
        <f>INDEX(Tabel.Master[],MATCH(C11,Tabel.Master[B],0),3)</f>
        <v>Exhaust Grille 1200 x 50 mm</v>
      </c>
      <c r="E11" s="16" t="str">
        <f>INDEX(Tabel.Master[E],MATCH(C11,Tabel.Master[B],0))</f>
        <v>Bh</v>
      </c>
      <c r="F11" s="14">
        <v>2</v>
      </c>
      <c r="G11" s="21">
        <f>INDEX(Tabel.Master[K],MATCH(C11,Tabel.Master[B],0))</f>
        <v>7000</v>
      </c>
      <c r="H11" s="21">
        <f t="shared" si="0"/>
        <v>14000</v>
      </c>
    </row>
    <row r="12" spans="2:8" ht="20.100000000000001" customHeight="1" x14ac:dyDescent="0.25">
      <c r="B12" s="19">
        <f t="shared" si="1"/>
        <v>8</v>
      </c>
      <c r="C12" s="15">
        <v>3004</v>
      </c>
      <c r="D12" s="16" t="str">
        <f>INDEX(Tabel.Master[],MATCH(C12,Tabel.Master[B],0),3)</f>
        <v>Exhaust Grille 1100 x 80 mm</v>
      </c>
      <c r="E12" s="16" t="str">
        <f>INDEX(Tabel.Master[E],MATCH(C12,Tabel.Master[B],0))</f>
        <v>Bh</v>
      </c>
      <c r="F12" s="14">
        <v>6</v>
      </c>
      <c r="G12" s="21">
        <f>INDEX(Tabel.Master[K],MATCH(C12,Tabel.Master[B],0))</f>
        <v>2800</v>
      </c>
      <c r="H12" s="21">
        <f t="shared" si="0"/>
        <v>16800</v>
      </c>
    </row>
    <row r="13" spans="2:8" ht="20.100000000000001" customHeight="1" x14ac:dyDescent="0.25">
      <c r="B13" s="19">
        <f t="shared" si="1"/>
        <v>9</v>
      </c>
      <c r="C13" s="15">
        <v>3005</v>
      </c>
      <c r="D13" s="16" t="str">
        <f>INDEX(Tabel.Master[],MATCH(C13,Tabel.Master[B],0),3)</f>
        <v>Exhaust Grille 500 x 50 mm</v>
      </c>
      <c r="E13" s="16" t="str">
        <f>INDEX(Tabel.Master[E],MATCH(C13,Tabel.Master[B],0))</f>
        <v>Bh</v>
      </c>
      <c r="F13" s="14">
        <v>2</v>
      </c>
      <c r="G13" s="21">
        <f>INDEX(Tabel.Master[K],MATCH(C13,Tabel.Master[B],0))</f>
        <v>14000</v>
      </c>
      <c r="H13" s="21">
        <f t="shared" si="0"/>
        <v>28000</v>
      </c>
    </row>
    <row r="14" spans="2:8" ht="20.100000000000001" customHeight="1" x14ac:dyDescent="0.25">
      <c r="B14" s="19">
        <f t="shared" si="1"/>
        <v>10</v>
      </c>
      <c r="C14" s="15">
        <v>1001</v>
      </c>
      <c r="D14" s="16" t="str">
        <f>INDEX(Tabel.Master[],MATCH(C14,Tabel.Master[B],0),3)</f>
        <v>Pipa Dia. 150</v>
      </c>
      <c r="E14" s="16" t="str">
        <f>INDEX(Tabel.Master[E],MATCH(C14,Tabel.Master[B],0))</f>
        <v>m</v>
      </c>
      <c r="F14" s="14">
        <v>25</v>
      </c>
      <c r="G14" s="21">
        <f>INDEX(Tabel.Master[K],MATCH(C14,Tabel.Master[B],0))</f>
        <v>1500</v>
      </c>
      <c r="H14" s="21">
        <f t="shared" si="0"/>
        <v>37500</v>
      </c>
    </row>
    <row r="15" spans="2:8" ht="20.100000000000001" customHeight="1" x14ac:dyDescent="0.25">
      <c r="B15" s="19">
        <f t="shared" si="1"/>
        <v>11</v>
      </c>
      <c r="C15" s="15">
        <v>1002</v>
      </c>
      <c r="D15" s="16" t="str">
        <f>INDEX(Tabel.Master[],MATCH(C15,Tabel.Master[B],0),3)</f>
        <v>Pipa Dia. 150 mm</v>
      </c>
      <c r="E15" s="16" t="str">
        <f>INDEX(Tabel.Master[E],MATCH(C15,Tabel.Master[B],0))</f>
        <v>m</v>
      </c>
      <c r="F15" s="14">
        <v>15</v>
      </c>
      <c r="G15" s="21">
        <f>INDEX(Tabel.Master[K],MATCH(C15,Tabel.Master[B],0))</f>
        <v>3000</v>
      </c>
      <c r="H15" s="21">
        <f t="shared" si="0"/>
        <v>45000</v>
      </c>
    </row>
    <row r="16" spans="2:8" ht="20.100000000000001" customHeight="1" x14ac:dyDescent="0.25">
      <c r="B16" s="19">
        <f t="shared" si="1"/>
        <v>12</v>
      </c>
      <c r="C16" s="15">
        <v>1003</v>
      </c>
      <c r="D16" s="16" t="str">
        <f>INDEX(Tabel.Master[],MATCH(C16,Tabel.Master[B],0),3)</f>
        <v>Gip Pipa Dia 250 mm</v>
      </c>
      <c r="E16" s="16" t="str">
        <f>INDEX(Tabel.Master[E],MATCH(C16,Tabel.Master[B],0))</f>
        <v>m</v>
      </c>
      <c r="F16" s="14">
        <v>25</v>
      </c>
      <c r="G16" s="21">
        <f>INDEX(Tabel.Master[K],MATCH(C16,Tabel.Master[B],0))</f>
        <v>7500</v>
      </c>
      <c r="H16" s="21">
        <f t="shared" si="0"/>
        <v>187500</v>
      </c>
    </row>
    <row r="17" spans="2:8" ht="20.100000000000001" customHeight="1" x14ac:dyDescent="0.25">
      <c r="B17" s="19">
        <f t="shared" si="1"/>
        <v>13</v>
      </c>
      <c r="C17" s="15">
        <v>1004</v>
      </c>
      <c r="D17" s="16" t="str">
        <f>INDEX(Tabel.Master[],MATCH(C17,Tabel.Master[B],0),3)</f>
        <v>Bs Pipa Dia 100 mm</v>
      </c>
      <c r="E17" s="16" t="str">
        <f>INDEX(Tabel.Master[E],MATCH(C17,Tabel.Master[B],0))</f>
        <v>m</v>
      </c>
      <c r="F17" s="14">
        <v>14</v>
      </c>
      <c r="G17" s="21">
        <f>INDEX(Tabel.Master[K],MATCH(C17,Tabel.Master[B],0))</f>
        <v>3000</v>
      </c>
      <c r="H17" s="21">
        <f t="shared" si="0"/>
        <v>42000</v>
      </c>
    </row>
    <row r="18" spans="2:8" ht="20.100000000000001" customHeight="1" x14ac:dyDescent="0.25">
      <c r="B18" s="19">
        <f t="shared" si="1"/>
        <v>14</v>
      </c>
      <c r="C18" s="15">
        <v>1006</v>
      </c>
      <c r="D18" s="16" t="str">
        <f>INDEX(Tabel.Master[],MATCH(C18,Tabel.Master[B],0),3)</f>
        <v>Pvc Pipa Dia 100 mm</v>
      </c>
      <c r="E18" s="16" t="str">
        <f>INDEX(Tabel.Master[E],MATCH(C18,Tabel.Master[B],0))</f>
        <v>m</v>
      </c>
      <c r="F18" s="14">
        <v>14</v>
      </c>
      <c r="G18" s="21">
        <f>INDEX(Tabel.Master[K],MATCH(C18,Tabel.Master[B],0))</f>
        <v>15000</v>
      </c>
      <c r="H18" s="21">
        <f t="shared" si="0"/>
        <v>210000</v>
      </c>
    </row>
    <row r="19" spans="2:8" ht="20.100000000000001" customHeight="1" x14ac:dyDescent="0.25">
      <c r="B19" s="19">
        <f t="shared" si="1"/>
        <v>15</v>
      </c>
      <c r="C19" s="15">
        <v>1006</v>
      </c>
      <c r="D19" s="16" t="str">
        <f>INDEX(Tabel.Master[],MATCH(C19,Tabel.Master[B],0),3)</f>
        <v>Pvc Pipa Dia 100 mm</v>
      </c>
      <c r="E19" s="16" t="str">
        <f>INDEX(Tabel.Master[E],MATCH(C19,Tabel.Master[B],0))</f>
        <v>m</v>
      </c>
      <c r="F19" s="14">
        <v>14</v>
      </c>
      <c r="G19" s="21">
        <f>INDEX(Tabel.Master[K],MATCH(C19,Tabel.Master[B],0))</f>
        <v>15000</v>
      </c>
      <c r="H19" s="21">
        <f t="shared" si="0"/>
        <v>210000</v>
      </c>
    </row>
    <row r="20" spans="2:8" ht="20.100000000000001" customHeight="1" x14ac:dyDescent="0.25">
      <c r="B20" s="19">
        <f t="shared" si="1"/>
        <v>16</v>
      </c>
      <c r="C20" s="15">
        <v>1007</v>
      </c>
      <c r="D20" s="16" t="str">
        <f>INDEX(Tabel.Master[],MATCH(C20,Tabel.Master[B],0),3)</f>
        <v>Pipa Dia 80 mm</v>
      </c>
      <c r="E20" s="16" t="str">
        <f>INDEX(Tabel.Master[E],MATCH(C20,Tabel.Master[B],0))</f>
        <v>m</v>
      </c>
      <c r="F20" s="14">
        <v>35</v>
      </c>
      <c r="G20" s="21">
        <f>INDEX(Tabel.Master[K],MATCH(C20,Tabel.Master[B],0))</f>
        <v>15000</v>
      </c>
      <c r="H20" s="21">
        <f t="shared" si="0"/>
        <v>525000</v>
      </c>
    </row>
    <row r="21" spans="2:8" ht="20.100000000000001" customHeight="1" x14ac:dyDescent="0.25">
      <c r="B21" s="19">
        <f t="shared" si="1"/>
        <v>17</v>
      </c>
      <c r="C21" s="15">
        <v>1008</v>
      </c>
      <c r="D21" s="16" t="str">
        <f>INDEX(Tabel.Master[],MATCH(C21,Tabel.Master[B],0),3)</f>
        <v>Pipa Dia. 80 mm</v>
      </c>
      <c r="E21" s="16" t="str">
        <f>INDEX(Tabel.Master[E],MATCH(C21,Tabel.Master[B],0))</f>
        <v>m</v>
      </c>
      <c r="F21" s="14">
        <v>25</v>
      </c>
      <c r="G21" s="21">
        <f>INDEX(Tabel.Master[K],MATCH(C21,Tabel.Master[B],0))</f>
        <v>15000</v>
      </c>
      <c r="H21" s="21">
        <f t="shared" si="0"/>
        <v>375000</v>
      </c>
    </row>
    <row r="22" spans="2:8" ht="20.100000000000001" customHeight="1" x14ac:dyDescent="0.25">
      <c r="B22" s="19">
        <f t="shared" si="1"/>
        <v>18</v>
      </c>
      <c r="C22" s="15">
        <v>2001</v>
      </c>
      <c r="D22" s="16" t="str">
        <f>INDEX(Tabel.Master[],MATCH(C22,Tabel.Master[B],0),3)</f>
        <v>Gate Valve Dia 150 mm</v>
      </c>
      <c r="E22" s="16" t="str">
        <f>INDEX(Tabel.Master[E],MATCH(C22,Tabel.Master[B],0))</f>
        <v>bh</v>
      </c>
      <c r="F22" s="14">
        <v>5</v>
      </c>
      <c r="G22" s="21">
        <f>INDEX(Tabel.Master[K],MATCH(C22,Tabel.Master[B],0))</f>
        <v>1540</v>
      </c>
      <c r="H22" s="21">
        <f t="shared" si="0"/>
        <v>7700</v>
      </c>
    </row>
    <row r="23" spans="2:8" ht="20.100000000000001" customHeight="1" x14ac:dyDescent="0.25">
      <c r="B23" s="19">
        <f t="shared" si="1"/>
        <v>19</v>
      </c>
      <c r="C23" s="15">
        <v>2002</v>
      </c>
      <c r="D23" s="16" t="str">
        <f>INDEX(Tabel.Master[],MATCH(C23,Tabel.Master[B],0),3)</f>
        <v>Gate Valve Dia 150 mm</v>
      </c>
      <c r="E23" s="16" t="str">
        <f>INDEX(Tabel.Master[E],MATCH(C23,Tabel.Master[B],0))</f>
        <v>bh</v>
      </c>
      <c r="F23" s="14">
        <v>2</v>
      </c>
      <c r="G23" s="21">
        <f>INDEX(Tabel.Master[K],MATCH(C23,Tabel.Master[B],0))</f>
        <v>3080</v>
      </c>
      <c r="H23" s="21">
        <f t="shared" si="0"/>
        <v>6160</v>
      </c>
    </row>
    <row r="24" spans="2:8" ht="20.100000000000001" customHeight="1" x14ac:dyDescent="0.25">
      <c r="B24" s="19">
        <f t="shared" si="1"/>
        <v>20</v>
      </c>
      <c r="C24" s="15">
        <v>2003</v>
      </c>
      <c r="D24" s="16" t="str">
        <f>INDEX(Tabel.Master[],MATCH(C24,Tabel.Master[B],0),3)</f>
        <v>Gate Valve 100 mm</v>
      </c>
      <c r="E24" s="16" t="str">
        <f>INDEX(Tabel.Master[E],MATCH(C24,Tabel.Master[B],0))</f>
        <v>bh</v>
      </c>
      <c r="F24" s="14">
        <v>6</v>
      </c>
      <c r="G24" s="21">
        <f>INDEX(Tabel.Master[K],MATCH(C24,Tabel.Master[B],0))</f>
        <v>7700</v>
      </c>
      <c r="H24" s="21">
        <f t="shared" si="0"/>
        <v>46200</v>
      </c>
    </row>
    <row r="25" spans="2:8" ht="20.100000000000001" customHeight="1" x14ac:dyDescent="0.25">
      <c r="B25" s="19">
        <f t="shared" si="1"/>
        <v>21</v>
      </c>
      <c r="C25" s="15">
        <v>2004</v>
      </c>
      <c r="D25" s="16" t="str">
        <f>INDEX(Tabel.Master[],MATCH(C25,Tabel.Master[B],0),3)</f>
        <v>Check Valve 200</v>
      </c>
      <c r="E25" s="16" t="str">
        <f>INDEX(Tabel.Master[E],MATCH(C25,Tabel.Master[B],0))</f>
        <v>bh</v>
      </c>
      <c r="F25" s="14">
        <v>7</v>
      </c>
      <c r="G25" s="21">
        <f>INDEX(Tabel.Master[K],MATCH(C25,Tabel.Master[B],0))</f>
        <v>3080</v>
      </c>
      <c r="H25" s="21">
        <f t="shared" si="0"/>
        <v>21560</v>
      </c>
    </row>
    <row r="26" spans="2:8" ht="20.100000000000001" customHeight="1" x14ac:dyDescent="0.25">
      <c r="B26" s="19">
        <f t="shared" si="1"/>
        <v>22</v>
      </c>
      <c r="C26" s="15">
        <v>2005</v>
      </c>
      <c r="D26" s="16" t="str">
        <f>INDEX(Tabel.Master[],MATCH(C26,Tabel.Master[B],0),3)</f>
        <v>Strainer 100 mm</v>
      </c>
      <c r="E26" s="16" t="str">
        <f>INDEX(Tabel.Master[E],MATCH(C26,Tabel.Master[B],0))</f>
        <v>bh</v>
      </c>
      <c r="F26" s="14">
        <v>7</v>
      </c>
      <c r="G26" s="21">
        <f>INDEX(Tabel.Master[K],MATCH(C26,Tabel.Master[B],0))</f>
        <v>15400</v>
      </c>
      <c r="H26" s="21">
        <f t="shared" si="0"/>
        <v>107800</v>
      </c>
    </row>
    <row r="27" spans="2:8" ht="20.100000000000001" customHeight="1" x14ac:dyDescent="0.25">
      <c r="B27" s="19">
        <f t="shared" si="1"/>
        <v>23</v>
      </c>
      <c r="C27" s="15">
        <v>2006</v>
      </c>
      <c r="D27" s="16" t="str">
        <f>INDEX(Tabel.Master[],MATCH(C27,Tabel.Master[B],0),3)</f>
        <v>Flexible Joint Dia 150 mm</v>
      </c>
      <c r="E27" s="16" t="str">
        <f>INDEX(Tabel.Master[E],MATCH(C27,Tabel.Master[B],0))</f>
        <v>bh</v>
      </c>
      <c r="F27" s="14">
        <v>7</v>
      </c>
      <c r="G27" s="21">
        <f>INDEX(Tabel.Master[K],MATCH(C27,Tabel.Master[B],0))</f>
        <v>15400</v>
      </c>
      <c r="H27" s="21">
        <f t="shared" si="0"/>
        <v>107800</v>
      </c>
    </row>
  </sheetData>
  <dataValidations count="1">
    <dataValidation type="list" allowBlank="1" sqref="C5:C27">
      <formula1>INDIRECT("Tabel.Master[B]")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DIMENSI</vt:lpstr>
      <vt:lpstr>MASTER</vt:lpstr>
      <vt:lpstr>TRANSAKSI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Caton</dc:creator>
  <cp:lastModifiedBy>Investama</cp:lastModifiedBy>
  <dcterms:created xsi:type="dcterms:W3CDTF">2017-08-16T14:46:53Z</dcterms:created>
  <dcterms:modified xsi:type="dcterms:W3CDTF">2017-08-18T07:44:45Z</dcterms:modified>
</cp:coreProperties>
</file>